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drawings/drawing7.xml" ContentType="application/vnd.openxmlformats-officedocument.drawing+xml"/>
  <Override PartName="/xl/tables/table6.xml" ContentType="application/vnd.openxmlformats-officedocument.spreadsheetml.table+xml"/>
  <Override PartName="/xl/drawings/drawing8.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9.xml" ContentType="application/vnd.openxmlformats-officedocument.drawing+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updateLinks="never" defaultThemeVersion="166925"/>
  <mc:AlternateContent xmlns:mc="http://schemas.openxmlformats.org/markup-compatibility/2006">
    <mc:Choice Requires="x15">
      <x15ac:absPath xmlns:x15ac="http://schemas.microsoft.com/office/spreadsheetml/2010/11/ac" url="C:\Users\csouza\Desktop\Version 1.1\1.EN\"/>
    </mc:Choice>
  </mc:AlternateContent>
  <xr:revisionPtr revIDLastSave="0" documentId="13_ncr:1_{3061682C-B907-455E-841F-091980B22840}" xr6:coauthVersionLast="41" xr6:coauthVersionMax="41" xr10:uidLastSave="{00000000-0000-0000-0000-000000000000}"/>
  <bookViews>
    <workbookView xWindow="-120" yWindow="-120" windowWidth="20730" windowHeight="11160" tabRatio="857" xr2:uid="{5F783A56-0B7D-4D26-859E-21DDC5DB52FF}"/>
  </bookViews>
  <sheets>
    <sheet name="Coverpage" sheetId="23" r:id="rId1"/>
    <sheet name="Guidance" sheetId="24" r:id="rId2"/>
    <sheet name="1.Application Form" sheetId="2" r:id="rId3"/>
    <sheet name="2.Audit Plan" sheetId="7" r:id="rId4"/>
    <sheet name="2a.Risk Assessment" sheetId="32" r:id="rId5"/>
    <sheet name="2b.Duration" sheetId="4" r:id="rId6"/>
    <sheet name="3.Audit Summary" sheetId="20" r:id="rId7"/>
    <sheet name="4.Monitoring" sheetId="22" r:id="rId8"/>
    <sheet name="Hidden Lists" sheetId="12" state="hidden" r:id="rId9"/>
    <sheet name="Crop List" sheetId="25" state="hidden" r:id="rId10"/>
    <sheet name="Yield Benchmark" sheetId="33" state="hidden" r:id="rId11"/>
    <sheet name="Factors" sheetId="13" state="hidden" r:id="rId12"/>
    <sheet name="Risk factors" sheetId="31" state="hidden" r:id="rId13"/>
  </sheets>
  <externalReferences>
    <externalReference r:id="rId14"/>
  </externalReferences>
  <definedNames>
    <definedName name="_xlnm._FilterDatabase" localSheetId="9" hidden="1">'Crop List'!$A$2:$C$2</definedName>
    <definedName name="_xlnm._FilterDatabase" localSheetId="8" hidden="1">'Hidden Lists'!#REF!</definedName>
    <definedName name="_xlnm._FilterDatabase" localSheetId="10" hidden="1">'Yield Benchmark'!$A$3:$C$3</definedName>
    <definedName name="Cocoa">'Crop List'!$C$3</definedName>
    <definedName name="Coffee">'Crop List'!$C$4:$C$5</definedName>
    <definedName name="Farm">'Hidden Lists'!$P$3:$P$4</definedName>
    <definedName name="Flower" comment="Link Name to F5">'Crop List'!$C$6:$C$13</definedName>
    <definedName name="Fruit" comment="Link to F8">'Crop List'!$C$14:$C$138</definedName>
    <definedName name="Herbs">'Crop List'!$C$139:$C$311</definedName>
    <definedName name="Nuts">'Crop List'!$C$312:$C$318</definedName>
    <definedName name="PalmOil">'Crop List'!#REF!</definedName>
    <definedName name="SupplyChain">'Hidden Lists'!$P$6:$P$7</definedName>
    <definedName name="Tea">'Crop List'!$C$319</definedName>
    <definedName name="Vegetable">'Crop List'!$C$320:$C$371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149" i="2" l="1"/>
  <c r="G7" i="4" l="1"/>
  <c r="B73" i="7" l="1"/>
  <c r="R15" i="13"/>
  <c r="B66" i="7"/>
  <c r="D71" i="7" l="1"/>
  <c r="D145" i="2"/>
  <c r="C8" i="4" l="1"/>
  <c r="C34" i="32"/>
  <c r="B90" i="7"/>
  <c r="B87" i="7"/>
  <c r="U16" i="13"/>
  <c r="B3" i="23" l="1"/>
  <c r="F14" i="23" l="1"/>
  <c r="C31" i="32"/>
  <c r="E31" i="32" s="1"/>
  <c r="E16" i="32"/>
  <c r="C41" i="12" l="1"/>
  <c r="A2" i="31" l="1"/>
  <c r="D66" i="31"/>
  <c r="D63" i="31"/>
  <c r="D64" i="31"/>
  <c r="D65" i="31"/>
  <c r="D62" i="31"/>
  <c r="AR4" i="13" l="1"/>
  <c r="AR5" i="13"/>
  <c r="AR6" i="13"/>
  <c r="AR3" i="13"/>
  <c r="J53" i="2"/>
  <c r="I53" i="2"/>
  <c r="C29" i="32"/>
  <c r="E29" i="32" s="1"/>
  <c r="E18" i="32"/>
  <c r="C24" i="32"/>
  <c r="E24" i="32" s="1"/>
  <c r="C23" i="32"/>
  <c r="E23" i="32" s="1"/>
  <c r="E17" i="32"/>
  <c r="E15" i="32"/>
  <c r="A3" i="4" l="1"/>
  <c r="D27" i="7" l="1"/>
  <c r="D16" i="4" l="1"/>
  <c r="D60" i="7"/>
  <c r="D56" i="7"/>
  <c r="D52" i="7"/>
  <c r="D48" i="7"/>
  <c r="D44" i="7"/>
  <c r="D40" i="7"/>
  <c r="A38" i="2"/>
  <c r="B8" i="32" l="1"/>
  <c r="B32" i="20" l="1"/>
  <c r="B9" i="22" l="1"/>
  <c r="A9" i="22"/>
  <c r="E22" i="32" l="1"/>
  <c r="E21" i="32"/>
  <c r="E19" i="32" l="1"/>
  <c r="E20" i="32"/>
  <c r="B16" i="22" l="1"/>
  <c r="I17" i="22" l="1"/>
  <c r="I15" i="22"/>
  <c r="K1" i="2"/>
  <c r="D163" i="2"/>
  <c r="AP16" i="13" l="1"/>
  <c r="AP17" i="13"/>
  <c r="AP18" i="13"/>
  <c r="AP19" i="13"/>
  <c r="AP15" i="13"/>
  <c r="A4" i="32" l="1"/>
  <c r="A3" i="32"/>
  <c r="C33" i="32"/>
  <c r="E33" i="32" s="1"/>
  <c r="E4" i="13" l="1"/>
  <c r="H3" i="13"/>
  <c r="G3" i="13"/>
  <c r="E8" i="13"/>
  <c r="D8" i="13" s="1"/>
  <c r="C8" i="13" s="1"/>
  <c r="B82" i="7" s="1"/>
  <c r="E9" i="13"/>
  <c r="D9" i="13" s="1"/>
  <c r="C9" i="13" s="1"/>
  <c r="B83" i="7" s="1"/>
  <c r="E10" i="13"/>
  <c r="D10" i="13" s="1"/>
  <c r="C10" i="13" s="1"/>
  <c r="B84" i="7" s="1"/>
  <c r="E11" i="13"/>
  <c r="D11" i="13" s="1"/>
  <c r="C11" i="13" s="1"/>
  <c r="B85" i="7" s="1"/>
  <c r="C15" i="4" s="1"/>
  <c r="E7" i="13"/>
  <c r="D7" i="13" s="1"/>
  <c r="C7" i="13" s="1"/>
  <c r="B81" i="7" s="1"/>
  <c r="E6" i="13"/>
  <c r="D6" i="13" s="1"/>
  <c r="C6" i="13" s="1"/>
  <c r="B80" i="7" s="1"/>
  <c r="C11" i="4" s="1"/>
  <c r="C14" i="4" l="1"/>
  <c r="D4" i="13"/>
  <c r="C4" i="13" s="1"/>
  <c r="B78" i="7" s="1"/>
  <c r="A4" i="4" l="1"/>
  <c r="B12" i="7"/>
  <c r="G14" i="22" l="1"/>
  <c r="F15" i="22" l="1"/>
  <c r="G15" i="22"/>
  <c r="G17" i="22" s="1"/>
  <c r="A31" i="23" l="1"/>
  <c r="F17" i="22"/>
  <c r="I18" i="22"/>
  <c r="I12" i="22"/>
  <c r="I11" i="22"/>
  <c r="I10" i="22"/>
  <c r="G16" i="22"/>
  <c r="B10" i="22" l="1"/>
  <c r="A10" i="22"/>
  <c r="B33" i="20" l="1"/>
  <c r="B34" i="20"/>
  <c r="B35" i="20"/>
  <c r="B36" i="20"/>
  <c r="B37" i="20"/>
  <c r="C36" i="20"/>
  <c r="C35" i="20"/>
  <c r="C34" i="20" l="1"/>
  <c r="F11" i="22" l="1"/>
  <c r="F12" i="22"/>
  <c r="F13" i="22"/>
  <c r="F14" i="22"/>
  <c r="F10" i="22" l="1"/>
  <c r="F9" i="22"/>
  <c r="C42" i="12" l="1"/>
  <c r="C37" i="12"/>
  <c r="C36" i="12"/>
  <c r="C27" i="12"/>
  <c r="C26" i="12"/>
  <c r="F164" i="2"/>
  <c r="G18" i="22" l="1"/>
  <c r="C43" i="12"/>
  <c r="C38" i="12"/>
  <c r="C30" i="12"/>
  <c r="E1" i="32" l="1"/>
  <c r="B11" i="22"/>
  <c r="B12" i="22"/>
  <c r="B13" i="22"/>
  <c r="B14" i="22"/>
  <c r="C12" i="22"/>
  <c r="C13" i="22"/>
  <c r="A14" i="22"/>
  <c r="A13" i="22"/>
  <c r="A12" i="22"/>
  <c r="A11" i="22"/>
  <c r="A4" i="22"/>
  <c r="A3" i="22"/>
  <c r="A4" i="20"/>
  <c r="A3" i="20"/>
  <c r="R21" i="13" l="1"/>
  <c r="R22" i="13"/>
  <c r="R23" i="13" l="1"/>
  <c r="U38" i="13" l="1"/>
  <c r="V38" i="13"/>
  <c r="W38" i="13"/>
  <c r="G1" i="4"/>
  <c r="C93" i="7" l="1"/>
  <c r="C9" i="7" l="1"/>
  <c r="C8" i="7"/>
  <c r="B11" i="7" l="1"/>
  <c r="A79" i="2" l="1"/>
  <c r="C14" i="22" l="1"/>
  <c r="C10" i="22" l="1"/>
  <c r="C32" i="20"/>
  <c r="D123" i="2"/>
  <c r="E123" i="2"/>
  <c r="V17" i="13" s="1"/>
  <c r="F123" i="2"/>
  <c r="C32" i="32" s="1"/>
  <c r="E32" i="32" s="1"/>
  <c r="G123" i="2"/>
  <c r="H123" i="2"/>
  <c r="I123" i="2"/>
  <c r="C123" i="2"/>
  <c r="C28" i="32" l="1"/>
  <c r="E28" i="32" s="1"/>
  <c r="D144" i="2"/>
  <c r="V16" i="13"/>
  <c r="V18" i="13" s="1"/>
  <c r="U17" i="13"/>
  <c r="D142" i="2"/>
  <c r="D141" i="2"/>
  <c r="C26" i="32" s="1"/>
  <c r="E26" i="32" s="1"/>
  <c r="B15" i="7"/>
  <c r="B16" i="7"/>
  <c r="A28" i="7"/>
  <c r="A29" i="7"/>
  <c r="B31" i="7"/>
  <c r="B30" i="7"/>
  <c r="B29" i="7"/>
  <c r="B28" i="7"/>
  <c r="A31" i="7"/>
  <c r="A30" i="7"/>
  <c r="D16" i="7"/>
  <c r="D141" i="7"/>
  <c r="D138" i="2"/>
  <c r="I101" i="2"/>
  <c r="H101" i="2"/>
  <c r="G101" i="2"/>
  <c r="F101" i="2"/>
  <c r="E101" i="2"/>
  <c r="L123" i="2"/>
  <c r="D146" i="2" s="1"/>
  <c r="K123" i="2"/>
  <c r="C30" i="32" s="1"/>
  <c r="E30" i="32" s="1"/>
  <c r="J123" i="2"/>
  <c r="B123" i="2"/>
  <c r="A100" i="2"/>
  <c r="A122" i="2" s="1"/>
  <c r="D101" i="2"/>
  <c r="C101" i="2"/>
  <c r="B101" i="2"/>
  <c r="D150" i="2" s="1"/>
  <c r="A84" i="2"/>
  <c r="A106" i="2" s="1"/>
  <c r="A85" i="2"/>
  <c r="A107" i="2" s="1"/>
  <c r="A86" i="2"/>
  <c r="A108" i="2" s="1"/>
  <c r="A87" i="2"/>
  <c r="A109" i="2" s="1"/>
  <c r="A88" i="2"/>
  <c r="A110" i="2" s="1"/>
  <c r="A89" i="2"/>
  <c r="A111" i="2" s="1"/>
  <c r="A90" i="2"/>
  <c r="A112" i="2" s="1"/>
  <c r="A91" i="2"/>
  <c r="A113" i="2" s="1"/>
  <c r="A92" i="2"/>
  <c r="A114" i="2" s="1"/>
  <c r="A93" i="2"/>
  <c r="A115" i="2" s="1"/>
  <c r="A94" i="2"/>
  <c r="A116" i="2" s="1"/>
  <c r="A95" i="2"/>
  <c r="A117" i="2" s="1"/>
  <c r="A96" i="2"/>
  <c r="A118" i="2" s="1"/>
  <c r="A97" i="2"/>
  <c r="A119" i="2" s="1"/>
  <c r="A98" i="2"/>
  <c r="A120" i="2" s="1"/>
  <c r="A99" i="2"/>
  <c r="A121" i="2" s="1"/>
  <c r="E79" i="2"/>
  <c r="E5" i="13" s="1"/>
  <c r="D5" i="13" s="1"/>
  <c r="C5" i="13" s="1"/>
  <c r="B79" i="7" s="1"/>
  <c r="J79" i="2"/>
  <c r="I79" i="2"/>
  <c r="H79" i="2"/>
  <c r="G79" i="2"/>
  <c r="F79" i="2"/>
  <c r="C9" i="4" s="1"/>
  <c r="B24" i="7"/>
  <c r="D12" i="7"/>
  <c r="B13" i="7"/>
  <c r="A4" i="7"/>
  <c r="A3" i="7"/>
  <c r="E1" i="7"/>
  <c r="D143" i="2" l="1"/>
  <c r="C27" i="32"/>
  <c r="E27" i="32" s="1"/>
  <c r="Z17" i="13"/>
  <c r="E12" i="13"/>
  <c r="D12" i="13" s="1"/>
  <c r="C12" i="13" s="1"/>
  <c r="B91" i="7" s="1"/>
  <c r="C13" i="4" s="1"/>
  <c r="Y17" i="13"/>
  <c r="W17" i="13"/>
  <c r="G1" i="22"/>
  <c r="E1" i="20"/>
  <c r="U18" i="13"/>
  <c r="W18" i="13" s="1"/>
  <c r="D140" i="2"/>
  <c r="D148" i="2"/>
  <c r="D151" i="2"/>
  <c r="C87" i="7" l="1"/>
  <c r="R3" i="13"/>
  <c r="S3" i="13" s="1"/>
  <c r="E141" i="2"/>
  <c r="C25" i="32"/>
  <c r="E25" i="32" s="1"/>
  <c r="E34" i="32" s="1"/>
  <c r="W16" i="13"/>
  <c r="C33" i="20"/>
  <c r="C11" i="22"/>
  <c r="Y16" i="13"/>
  <c r="Z16" i="13"/>
  <c r="K8" i="12"/>
  <c r="K6" i="12"/>
  <c r="K7" i="12"/>
  <c r="K4" i="12"/>
  <c r="K5" i="12"/>
  <c r="K3" i="12"/>
  <c r="B92" i="7" l="1"/>
  <c r="C12" i="4"/>
  <c r="C31" i="20"/>
  <c r="C9" i="22" s="1"/>
  <c r="U33" i="13"/>
  <c r="V3" i="13"/>
  <c r="G8" i="4" l="1"/>
  <c r="G9" i="4" s="1"/>
  <c r="G10" i="4" s="1"/>
  <c r="D26" i="7"/>
  <c r="D28" i="7"/>
  <c r="D29" i="7"/>
  <c r="D25" i="7"/>
  <c r="E69" i="7" l="1"/>
  <c r="R16" i="13" s="1"/>
  <c r="Y14" i="13"/>
  <c r="G13" i="22" l="1"/>
  <c r="G10" i="22" l="1"/>
  <c r="G12" i="22"/>
  <c r="G11" i="22"/>
  <c r="X16" i="13" l="1"/>
  <c r="U23" i="13" s="1"/>
  <c r="X17" i="13"/>
  <c r="U24" i="13" s="1"/>
  <c r="U31" i="13" l="1"/>
  <c r="U37" i="13" s="1"/>
  <c r="U43" i="13" s="1"/>
  <c r="W24" i="13"/>
  <c r="V24" i="13"/>
  <c r="W23" i="13"/>
  <c r="U30" i="13"/>
  <c r="U36" i="13" s="1"/>
  <c r="U42" i="13" s="1"/>
  <c r="V23" i="13"/>
  <c r="V30" i="13" l="1"/>
  <c r="V36" i="13" s="1"/>
  <c r="V42" i="13" s="1"/>
  <c r="B89" i="7" s="1"/>
  <c r="W30" i="13"/>
  <c r="W36" i="13" s="1"/>
  <c r="W42" i="13" s="1"/>
  <c r="V31" i="13"/>
  <c r="V37" i="13" s="1"/>
  <c r="V43" i="13" s="1"/>
  <c r="W31" i="13"/>
  <c r="W37" i="13" s="1"/>
  <c r="W43"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tc={B9DEC396-4933-4BFD-8B55-BEE2C8493A18}</author>
  </authors>
  <commentList>
    <comment ref="C177" authorId="0" shapeId="0" xr:uid="{B9DEC396-4933-4BFD-8B55-BEE2C8493A18}">
      <text>
        <t>[Comentário encadeado]
Sua versão do Excel permite que você leia este comentário encadeado, no entanto, as edições serão removidas se o arquivo for aberto em uma versão mais recente do Excel. Saiba mais: https://go.microsoft.com/fwlink/?linkid=870924
Comentário:
    Is this the same as Chilli or another crop? If it's the same, then add Other chilli as a variety!</t>
      </text>
    </comment>
  </commentList>
</comments>
</file>

<file path=xl/sharedStrings.xml><?xml version="1.0" encoding="utf-8"?>
<sst xmlns="http://schemas.openxmlformats.org/spreadsheetml/2006/main" count="2557" uniqueCount="1348">
  <si>
    <t>Certification Application Form (CAF) - Single farm and Multi-farm certification</t>
  </si>
  <si>
    <t>Translation Disclaimer </t>
  </si>
  <si>
    <t>For any question related to the precise meaning of the information contained in the translation, please refer to the official English version for clarification. Any discrepancies or differences in meaning due to translation are not binding and have no effect for auditing or certification purposes.</t>
  </si>
  <si>
    <t>More information? </t>
  </si>
  <si>
    <r>
      <t>For more information about the Rainforest Alliance, visit </t>
    </r>
    <r>
      <rPr>
        <sz val="10"/>
        <color rgb="FF1A52C2"/>
        <rFont val="Century Gothic"/>
        <family val="2"/>
      </rPr>
      <t>www.rainforest-alliance.org</t>
    </r>
    <r>
      <rPr>
        <sz val="10"/>
        <color theme="1"/>
        <rFont val="Century Gothic"/>
        <family val="2"/>
      </rPr>
      <t> or contact </t>
    </r>
    <r>
      <rPr>
        <sz val="10"/>
        <color rgb="FF1A52C2"/>
        <rFont val="Century Gothic"/>
        <family val="2"/>
      </rPr>
      <t>info@ra.org</t>
    </r>
    <r>
      <rPr>
        <sz val="10"/>
        <color theme="1"/>
        <rFont val="Century Gothic"/>
        <family val="2"/>
      </rPr>
      <t> </t>
    </r>
  </si>
  <si>
    <t>Document Name:</t>
  </si>
  <si>
    <t>Document Code:</t>
  </si>
  <si>
    <t>Date of first publication:</t>
  </si>
  <si>
    <t>Date of revision:</t>
  </si>
  <si>
    <t>Valid From:</t>
  </si>
  <si>
    <t>Expires by:</t>
  </si>
  <si>
    <t>1st of July 2021</t>
  </si>
  <si>
    <t>Until further notice</t>
  </si>
  <si>
    <t xml:space="preserve">Developed by: </t>
  </si>
  <si>
    <t xml:space="preserve">Approved by: </t>
  </si>
  <si>
    <t>Rainforest Alliance Department Standards and Assurance</t>
  </si>
  <si>
    <t>Linked to:</t>
  </si>
  <si>
    <t xml:space="preserve">SA-S-SD-1-V1.1 Rainforest Alliance 2020 Sustainable Agriculture Standard, Farm requirements
SA-R-GA-1-V1.1 Rainforest Alliance 2020 Certification and Auditing Rules	</t>
  </si>
  <si>
    <t>Replaces:</t>
  </si>
  <si>
    <t>N/A</t>
  </si>
  <si>
    <t xml:space="preserve">Applicable to: </t>
  </si>
  <si>
    <t>Farm Certificate Holders and Certification Bodies</t>
  </si>
  <si>
    <t>Country/Region:</t>
  </si>
  <si>
    <t>All</t>
  </si>
  <si>
    <t>Crop:</t>
  </si>
  <si>
    <t xml:space="preserve">Type of Certification: </t>
  </si>
  <si>
    <t>© 2021 Rainforest Alliance. All rights reserved.</t>
  </si>
  <si>
    <t>All crops in the scope of the Rainforest Alliance certification system; please see Certification Rules.</t>
  </si>
  <si>
    <t>Individual and Multi-farm certification options.</t>
  </si>
  <si>
    <t>Any use of this content including reproduction, modification, distribution or republication, without the prior written consent of Rainforest Alliance is strictly prohibited.</t>
  </si>
  <si>
    <t>Guidance</t>
  </si>
  <si>
    <t>How to use this template</t>
  </si>
  <si>
    <t>Step 1: Fill in the Application Form</t>
  </si>
  <si>
    <t xml:space="preserve"> Certification Rules Clause 1.4.25</t>
  </si>
  <si>
    <t>Certification Application Form (CAF)</t>
  </si>
  <si>
    <t>Sustainable Agriculture Standard 2020 v1.1</t>
  </si>
  <si>
    <t>A. General Information</t>
  </si>
  <si>
    <t>Legal name of the organization:</t>
  </si>
  <si>
    <t>National Organization ID:</t>
  </si>
  <si>
    <t>Trade/Commercial Name:</t>
  </si>
  <si>
    <t>Name in Certificate:</t>
  </si>
  <si>
    <r>
      <t xml:space="preserve">Parent Organization </t>
    </r>
    <r>
      <rPr>
        <b/>
        <sz val="8"/>
        <color theme="0"/>
        <rFont val="Century Gothic"/>
        <family val="2"/>
      </rPr>
      <t>(if applicable)</t>
    </r>
    <r>
      <rPr>
        <b/>
        <sz val="10"/>
        <color theme="0"/>
        <rFont val="Century Gothic"/>
        <family val="2"/>
      </rPr>
      <t>:</t>
    </r>
  </si>
  <si>
    <r>
      <t xml:space="preserve">Parent Org. National ID:
</t>
    </r>
    <r>
      <rPr>
        <b/>
        <sz val="8"/>
        <color theme="0"/>
        <rFont val="Century Gothic"/>
        <family val="2"/>
      </rPr>
      <t>(if applicable)</t>
    </r>
  </si>
  <si>
    <t>Visiting Address:</t>
  </si>
  <si>
    <t>City:</t>
  </si>
  <si>
    <t>State/Province:</t>
  </si>
  <si>
    <t>Zip/Post Code:</t>
  </si>
  <si>
    <t>Country:</t>
  </si>
  <si>
    <t>Brazil</t>
  </si>
  <si>
    <t>Billing Address:</t>
  </si>
  <si>
    <t>Owner or legal representative signing legal agreements</t>
  </si>
  <si>
    <t>Certification implementer</t>
  </si>
  <si>
    <t>First Name:</t>
  </si>
  <si>
    <t>Last Name:</t>
  </si>
  <si>
    <t>National ID:</t>
  </si>
  <si>
    <t>Phone:</t>
  </si>
  <si>
    <t>Mobile:</t>
  </si>
  <si>
    <t>Email:</t>
  </si>
  <si>
    <t>Traceability Platform Responsible</t>
  </si>
  <si>
    <t>Billing contact</t>
  </si>
  <si>
    <t>B. Certification Scope Information</t>
  </si>
  <si>
    <t>Application Date:</t>
  </si>
  <si>
    <t>Unique ID:</t>
  </si>
  <si>
    <t>Audit Type:</t>
  </si>
  <si>
    <t>Certification</t>
  </si>
  <si>
    <t>Scope</t>
  </si>
  <si>
    <t>Option</t>
  </si>
  <si>
    <t>Multi Farm</t>
  </si>
  <si>
    <t>Main Crop</t>
  </si>
  <si>
    <r>
      <t>2</t>
    </r>
    <r>
      <rPr>
        <b/>
        <vertAlign val="superscript"/>
        <sz val="10"/>
        <color theme="0"/>
        <rFont val="Century Gothic"/>
        <family val="2"/>
      </rPr>
      <t>nd</t>
    </r>
    <r>
      <rPr>
        <b/>
        <sz val="10"/>
        <color theme="0"/>
        <rFont val="Century Gothic"/>
        <family val="2"/>
      </rPr>
      <t xml:space="preserve"> Crop</t>
    </r>
  </si>
  <si>
    <r>
      <t>3</t>
    </r>
    <r>
      <rPr>
        <b/>
        <vertAlign val="superscript"/>
        <sz val="10"/>
        <color theme="0"/>
        <rFont val="Century Gothic"/>
        <family val="2"/>
      </rPr>
      <t>rd</t>
    </r>
    <r>
      <rPr>
        <b/>
        <sz val="10"/>
        <color theme="0"/>
        <rFont val="Century Gothic"/>
        <family val="2"/>
      </rPr>
      <t xml:space="preserve"> Crop</t>
    </r>
  </si>
  <si>
    <r>
      <t>4</t>
    </r>
    <r>
      <rPr>
        <b/>
        <vertAlign val="superscript"/>
        <sz val="10"/>
        <color theme="0"/>
        <rFont val="Century Gothic"/>
        <family val="2"/>
      </rPr>
      <t>th</t>
    </r>
    <r>
      <rPr>
        <b/>
        <sz val="10"/>
        <color theme="0"/>
        <rFont val="Century Gothic"/>
        <family val="2"/>
      </rPr>
      <t xml:space="preserve"> Crop</t>
    </r>
  </si>
  <si>
    <t>Category</t>
  </si>
  <si>
    <t>Cocoa</t>
  </si>
  <si>
    <t>Coffee</t>
  </si>
  <si>
    <t>Crop</t>
  </si>
  <si>
    <t>E</t>
  </si>
  <si>
    <t>Variety, as applicable</t>
  </si>
  <si>
    <t>Other (if not in list):</t>
  </si>
  <si>
    <t>Volume (Kg/stems)</t>
  </si>
  <si>
    <t>Crop Production Area (ha)</t>
  </si>
  <si>
    <r>
      <t xml:space="preserve">Previous UTZ ID/RA Certificate Code (in case of transition audit only):
</t>
    </r>
    <r>
      <rPr>
        <b/>
        <sz val="8"/>
        <color rgb="FF175259"/>
        <rFont val="Century Gothic"/>
        <family val="2"/>
      </rPr>
      <t>Fill as many as needed, one per cell</t>
    </r>
  </si>
  <si>
    <t>Traceability Level</t>
  </si>
  <si>
    <t>Your audit should take place between:</t>
  </si>
  <si>
    <t>Number</t>
  </si>
  <si>
    <t>Please fill in.</t>
  </si>
  <si>
    <t>C. Farm/Site Identification</t>
  </si>
  <si>
    <t>Farm or Processing Site Name</t>
  </si>
  <si>
    <t>Is it a Farm or Processing Site?</t>
  </si>
  <si>
    <t>Farm Nat. ID</t>
  </si>
  <si>
    <t>City/State</t>
  </si>
  <si>
    <t>Nº Farm Units</t>
  </si>
  <si>
    <t>Main Crop Production Area (Ha)</t>
  </si>
  <si>
    <r>
      <t>2</t>
    </r>
    <r>
      <rPr>
        <b/>
        <vertAlign val="superscript"/>
        <sz val="10"/>
        <color rgb="FF175259"/>
        <rFont val="Century Gothic"/>
        <family val="2"/>
      </rPr>
      <t>nd</t>
    </r>
    <r>
      <rPr>
        <b/>
        <sz val="10"/>
        <color rgb="FF175259"/>
        <rFont val="Century Gothic"/>
        <family val="2"/>
      </rPr>
      <t xml:space="preserve"> Crop Production Area (Ha)</t>
    </r>
  </si>
  <si>
    <r>
      <t>3</t>
    </r>
    <r>
      <rPr>
        <b/>
        <vertAlign val="superscript"/>
        <sz val="10"/>
        <color rgb="FF175259"/>
        <rFont val="Century Gothic"/>
        <family val="2"/>
      </rPr>
      <t>rd</t>
    </r>
    <r>
      <rPr>
        <b/>
        <sz val="10"/>
        <color rgb="FF175259"/>
        <rFont val="Century Gothic"/>
        <family val="2"/>
      </rPr>
      <t xml:space="preserve"> Crop Production Area (Ha)</t>
    </r>
  </si>
  <si>
    <r>
      <t>4</t>
    </r>
    <r>
      <rPr>
        <b/>
        <vertAlign val="superscript"/>
        <sz val="10"/>
        <color rgb="FF175259"/>
        <rFont val="Century Gothic"/>
        <family val="2"/>
      </rPr>
      <t>th</t>
    </r>
    <r>
      <rPr>
        <b/>
        <sz val="10"/>
        <color rgb="FF175259"/>
        <rFont val="Century Gothic"/>
        <family val="2"/>
      </rPr>
      <t xml:space="preserve"> Crop Production Area (Ha)</t>
    </r>
  </si>
  <si>
    <t>Farm</t>
  </si>
  <si>
    <t>Processing Site</t>
  </si>
  <si>
    <t>Site Name</t>
  </si>
  <si>
    <t>Nº of Nursery/ Greenhouse facilities</t>
  </si>
  <si>
    <t>Nº of Drying Facilities</t>
  </si>
  <si>
    <t>Nº of Warehousing facilities</t>
  </si>
  <si>
    <t>Nº of Milling/ Washing Station facilities</t>
  </si>
  <si>
    <t>E. Details on workforce composition</t>
  </si>
  <si>
    <t>Farm Name</t>
  </si>
  <si>
    <t>Permanent Male Workers</t>
  </si>
  <si>
    <t>Permanent Female Workers</t>
  </si>
  <si>
    <t>Temporary Male Workers</t>
  </si>
  <si>
    <t>Temporary Female Workers</t>
  </si>
  <si>
    <t>Migrant Male Workers</t>
  </si>
  <si>
    <t>Migrant Female Workers</t>
  </si>
  <si>
    <t>Workers &lt;18 years</t>
  </si>
  <si>
    <t>Unionized Workers</t>
  </si>
  <si>
    <t>Name of the Unions</t>
  </si>
  <si>
    <t># Houses provided to workers in harvest peak</t>
  </si>
  <si>
    <t>Workers living on the farm in harvest peak</t>
  </si>
  <si>
    <t>Grievance Mechanism Committee/Person</t>
  </si>
  <si>
    <t>Gender Committee/Person</t>
  </si>
  <si>
    <t>Assess and Address Committee/Person</t>
  </si>
  <si>
    <t>G. Summary of Information</t>
  </si>
  <si>
    <t>Document</t>
  </si>
  <si>
    <t>Where</t>
  </si>
  <si>
    <t>Requirement</t>
  </si>
  <si>
    <t>Check</t>
  </si>
  <si>
    <t>Main Farm</t>
  </si>
  <si>
    <t>Social Aspects</t>
  </si>
  <si>
    <t>Total Permanent Workers</t>
  </si>
  <si>
    <t>Total Temporary Workers</t>
  </si>
  <si>
    <t>Total Migrant Workers</t>
  </si>
  <si>
    <t>Ratio m/f Permanent Workers</t>
  </si>
  <si>
    <t>% housed workers</t>
  </si>
  <si>
    <t>Land use</t>
  </si>
  <si>
    <t>Total Area</t>
  </si>
  <si>
    <t>Production Area</t>
  </si>
  <si>
    <t>Protected Area</t>
  </si>
  <si>
    <t xml:space="preserve">Processing Sites </t>
  </si>
  <si>
    <t>H. Confirmation</t>
  </si>
  <si>
    <t>______________________________________</t>
  </si>
  <si>
    <t>Certificate Holder</t>
  </si>
  <si>
    <t>I. For CB Use Only</t>
  </si>
  <si>
    <t>Does the CB have the capacity to carry out the certification services?</t>
  </si>
  <si>
    <t>Status</t>
  </si>
  <si>
    <t>Rejected</t>
  </si>
  <si>
    <t>Please see below quick-access information about the Certificate Holder to be audited.</t>
  </si>
  <si>
    <r>
      <t xml:space="preserve">Name of the Certificate Holder
 </t>
    </r>
    <r>
      <rPr>
        <b/>
        <sz val="8"/>
        <color theme="0"/>
        <rFont val="Century Gothic"/>
        <family val="2"/>
      </rPr>
      <t>(as in certificate):</t>
    </r>
  </si>
  <si>
    <t>Legal name of the Certificate Holder:</t>
  </si>
  <si>
    <t>Contact Person Name:</t>
  </si>
  <si>
    <t>Date this application was shared with the Lead Auditor</t>
  </si>
  <si>
    <t>B. Audit Scope Identification</t>
  </si>
  <si>
    <t>Standard Version:</t>
  </si>
  <si>
    <t>v.1.1 2020.</t>
  </si>
  <si>
    <t>Audit Scope:</t>
  </si>
  <si>
    <t>Applicable Requirements</t>
  </si>
  <si>
    <t>Yes</t>
  </si>
  <si>
    <t>Crops:</t>
  </si>
  <si>
    <t>Area</t>
  </si>
  <si>
    <t>No</t>
  </si>
  <si>
    <t>Audit Objectives</t>
  </si>
  <si>
    <t>Name:</t>
  </si>
  <si>
    <t>Role:</t>
  </si>
  <si>
    <t>Lead Auditor</t>
  </si>
  <si>
    <t>Gender</t>
  </si>
  <si>
    <t>Male</t>
  </si>
  <si>
    <t>Contact Info:</t>
  </si>
  <si>
    <t>Lead Auditor for Social Topics</t>
  </si>
  <si>
    <t>Support Auditor</t>
  </si>
  <si>
    <t>Technical Expert</t>
  </si>
  <si>
    <t>Trainee Auditor</t>
  </si>
  <si>
    <t>Observer</t>
  </si>
  <si>
    <t>D. Audit Planning</t>
  </si>
  <si>
    <t>Projected Duration (in aud/day):</t>
  </si>
  <si>
    <t>Confirmed Audit Start Date</t>
  </si>
  <si>
    <t>Confirmed Audit End Date</t>
  </si>
  <si>
    <t>Nº of Auditors</t>
  </si>
  <si>
    <t>Working Language CH Management</t>
  </si>
  <si>
    <t>Working Language Workers</t>
  </si>
  <si>
    <t>Sampling Description</t>
  </si>
  <si>
    <t>Min Nº of Farms to visit</t>
  </si>
  <si>
    <t>Min Nº of Processing Sites</t>
  </si>
  <si>
    <t>Min Nº of Subcontractors</t>
  </si>
  <si>
    <t>Min Nº of Intermediaries</t>
  </si>
  <si>
    <t>Min Nº of Service Providers</t>
  </si>
  <si>
    <t>Min Nº of Labor Providers</t>
  </si>
  <si>
    <t>Min Nº of Purchase Centers</t>
  </si>
  <si>
    <t>Min Nº of Workers for Interview</t>
  </si>
  <si>
    <t>Permanent</t>
  </si>
  <si>
    <t>Temporary</t>
  </si>
  <si>
    <t>Migrant (Auditor Discretion)</t>
  </si>
  <si>
    <t>Unionized (Auditor Discretion)</t>
  </si>
  <si>
    <t>Audit Agenda</t>
  </si>
  <si>
    <t>Date</t>
  </si>
  <si>
    <r>
      <t xml:space="preserve">Time
</t>
    </r>
    <r>
      <rPr>
        <b/>
        <sz val="8"/>
        <color rgb="FF175259"/>
        <rFont val="Century Gothic"/>
        <family val="2"/>
      </rPr>
      <t>(Start time - End Time)</t>
    </r>
  </si>
  <si>
    <r>
      <t xml:space="preserve">Responsible
</t>
    </r>
    <r>
      <rPr>
        <b/>
        <sz val="8"/>
        <color rgb="FF175259"/>
        <rFont val="Century Gothic"/>
        <family val="2"/>
      </rPr>
      <t>(in charge of execution)</t>
    </r>
  </si>
  <si>
    <t>Remarks</t>
  </si>
  <si>
    <t>E. Logistics</t>
  </si>
  <si>
    <t>Meals</t>
  </si>
  <si>
    <t>Ground Transportation</t>
  </si>
  <si>
    <t>Flight Tickets</t>
  </si>
  <si>
    <t>F. Confirmation</t>
  </si>
  <si>
    <t>Certification Body</t>
  </si>
  <si>
    <t>Name of the Representative</t>
  </si>
  <si>
    <t>Audit Duration Calculation</t>
  </si>
  <si>
    <t>Value (aud/d)</t>
  </si>
  <si>
    <t>Factor 1</t>
  </si>
  <si>
    <t>Risk Factor</t>
  </si>
  <si>
    <t>Min. Audit Days (aud/d)</t>
  </si>
  <si>
    <t>Factor 2</t>
  </si>
  <si>
    <t>Farm Area</t>
  </si>
  <si>
    <t>Factor 3</t>
  </si>
  <si>
    <t>Management System</t>
  </si>
  <si>
    <t>As per clause 2.5.7</t>
  </si>
  <si>
    <t>Factor 4</t>
  </si>
  <si>
    <t>In case you assigned extra time, please justify below:</t>
  </si>
  <si>
    <t>Factor 5</t>
  </si>
  <si>
    <t>Interview Duration</t>
  </si>
  <si>
    <t>Factor 6</t>
  </si>
  <si>
    <t>Worker Houses</t>
  </si>
  <si>
    <t>Factor 7</t>
  </si>
  <si>
    <t>External Actors</t>
  </si>
  <si>
    <t>Factor 8</t>
  </si>
  <si>
    <t>Purchase Centers</t>
  </si>
  <si>
    <t>Factor 9</t>
  </si>
  <si>
    <t>Factor 10</t>
  </si>
  <si>
    <t>Farm Proximity Factor</t>
  </si>
  <si>
    <t>Factor 11</t>
  </si>
  <si>
    <t>Traveling Time</t>
  </si>
  <si>
    <t>The CB should indicate estimated traveling time from the base of the auditors to the auditing sites.</t>
  </si>
  <si>
    <t>Factor 12</t>
  </si>
  <si>
    <t xml:space="preserve">Audit Risk Assessment </t>
  </si>
  <si>
    <t>Please indicate the date and the person who has conducted (responsible) the risk assessment within your audit team.</t>
  </si>
  <si>
    <t>Date:</t>
  </si>
  <si>
    <t>B. Audit Risk Assessment</t>
  </si>
  <si>
    <t>Risk factor</t>
  </si>
  <si>
    <t>Data</t>
  </si>
  <si>
    <t>Comment</t>
  </si>
  <si>
    <t>Score (Hidden)</t>
  </si>
  <si>
    <t>New Applicant</t>
  </si>
  <si>
    <t>Yes - Applicant non-certified or suspended in the last 2 years</t>
  </si>
  <si>
    <t>Risk Category</t>
  </si>
  <si>
    <t xml:space="preserve"> Location (Forum)</t>
  </si>
  <si>
    <t>Severity</t>
  </si>
  <si>
    <t>Description</t>
  </si>
  <si>
    <t>Group</t>
  </si>
  <si>
    <t>Type</t>
  </si>
  <si>
    <t>Comply</t>
  </si>
  <si>
    <t>Non-conformity</t>
  </si>
  <si>
    <t>Not Applicable</t>
  </si>
  <si>
    <t>Closed</t>
  </si>
  <si>
    <t>1.4.2</t>
  </si>
  <si>
    <t>A. Audit Information Confirmation</t>
  </si>
  <si>
    <t>Please indicate below the following information as related to the finalized audit and further procedures.</t>
  </si>
  <si>
    <t>Standard Version</t>
  </si>
  <si>
    <t>Executed Audit Start Date</t>
  </si>
  <si>
    <t>Executed Audit End Date</t>
  </si>
  <si>
    <t>Termination Date</t>
  </si>
  <si>
    <t>Executed Audit Duration (in aud/d)</t>
  </si>
  <si>
    <t>Justification for certification decision or audit termination</t>
  </si>
  <si>
    <t>Was there a follow up audit due to NCs?</t>
  </si>
  <si>
    <t>What type of follow up audit, if any?</t>
  </si>
  <si>
    <t>Executed Follow up Audit Duration (in aud/d)</t>
  </si>
  <si>
    <t>Follow up audit start date</t>
  </si>
  <si>
    <t>Follow up audit end date</t>
  </si>
  <si>
    <t>Name of assigned Quality Reviewer</t>
  </si>
  <si>
    <t>Name of assigned Certifier</t>
  </si>
  <si>
    <t>Certification Decision date</t>
  </si>
  <si>
    <t xml:space="preserve">Executed Sample </t>
  </si>
  <si>
    <t>Planned Sample</t>
  </si>
  <si>
    <t>If executed sample is less than planned, provide explanation</t>
  </si>
  <si>
    <t>Farms</t>
  </si>
  <si>
    <t>Subcontractor</t>
  </si>
  <si>
    <t>Service provider</t>
  </si>
  <si>
    <t>Labor provider</t>
  </si>
  <si>
    <t>Other</t>
  </si>
  <si>
    <t>B. Sample Disclosure</t>
  </si>
  <si>
    <t>Please indicate below which were the farms, sites, and service providers that were part of the audit sample for this audit. Do not forget that sample increases need to be justified.</t>
  </si>
  <si>
    <t>Name</t>
  </si>
  <si>
    <t>Internal ID Number</t>
  </si>
  <si>
    <t>Sampling Type</t>
  </si>
  <si>
    <t>If increase, 
justification</t>
  </si>
  <si>
    <t>Unionized</t>
  </si>
  <si>
    <t>Total</t>
  </si>
  <si>
    <t>A. Audited Sample</t>
  </si>
  <si>
    <t>B. Timelines</t>
  </si>
  <si>
    <t>Planned</t>
  </si>
  <si>
    <t>Deadline</t>
  </si>
  <si>
    <t>Days</t>
  </si>
  <si>
    <t>Application Approval</t>
  </si>
  <si>
    <t>CB Contract Agreement</t>
  </si>
  <si>
    <t>App. Shared with Audit Team</t>
  </si>
  <si>
    <t>Audit Plan sent to CH</t>
  </si>
  <si>
    <t>First Audit Date</t>
  </si>
  <si>
    <t>Last Audit Date</t>
  </si>
  <si>
    <t>NC Resolution Window</t>
  </si>
  <si>
    <t>Final Audit Report in RACP (QR)</t>
  </si>
  <si>
    <t>Certification Decision</t>
  </si>
  <si>
    <t>License Request</t>
  </si>
  <si>
    <t>Note for the CB:</t>
  </si>
  <si>
    <t>Fill in the cells related to the activities indicated in green below. Indicate the date regarding the Final Audit Report in the RACP (F16) and the License Request Date (F18).</t>
  </si>
  <si>
    <t>Note for translator: This tab should be translated, otherwise the dropdown menus will not work</t>
  </si>
  <si>
    <t>Types of Requirements</t>
  </si>
  <si>
    <t>Y/N List</t>
  </si>
  <si>
    <t>Lawsuit</t>
  </si>
  <si>
    <t>Cert. Options</t>
  </si>
  <si>
    <t>Country List</t>
  </si>
  <si>
    <t>Core Requirements</t>
  </si>
  <si>
    <t>C</t>
  </si>
  <si>
    <t>Single Farm</t>
  </si>
  <si>
    <t>A single farm that owns or manages one farm with an independent organizational structure, whereby central management and all activities take place at a single physical location.</t>
  </si>
  <si>
    <t>x</t>
  </si>
  <si>
    <t>Afghanistan</t>
  </si>
  <si>
    <t>Mandatory Improvements</t>
  </si>
  <si>
    <t>NC</t>
  </si>
  <si>
    <t>Two or more farms owned or rented by one entity whose operations and farming practices are managed centrally, regardless of certification.</t>
  </si>
  <si>
    <t>Avocado</t>
  </si>
  <si>
    <t>Albania</t>
  </si>
  <si>
    <t>NA</t>
  </si>
  <si>
    <t>Group of Farms</t>
  </si>
  <si>
    <t>A group of organized farms (group members) that implements a common management system, organized as an association or cooperative or  managed by a farm or other supply chain actor such as an exporter or another entity.</t>
  </si>
  <si>
    <t>Banana</t>
  </si>
  <si>
    <t>Algeria</t>
  </si>
  <si>
    <t>Mandatory Smart Meters</t>
  </si>
  <si>
    <t>Scopes</t>
  </si>
  <si>
    <t>Single Site</t>
  </si>
  <si>
    <t>An individual organization that does not have farming in the scope of its Rainforest Alliance certification, whereby central management and all activities take place at a single physical location</t>
  </si>
  <si>
    <t>Andorra</t>
  </si>
  <si>
    <t>Checklist</t>
  </si>
  <si>
    <t>Multi Site</t>
  </si>
  <si>
    <t xml:space="preserve">An organization that does not have farming in the scope of its Rainforest Alliance certification and has an identified central location under which two or more sites are operating. </t>
  </si>
  <si>
    <t>Grapes</t>
  </si>
  <si>
    <t>Angola</t>
  </si>
  <si>
    <t>SupplyChain</t>
  </si>
  <si>
    <t>Auditor list</t>
  </si>
  <si>
    <t>Antigua and Barbuda</t>
  </si>
  <si>
    <t>Types of Audits</t>
  </si>
  <si>
    <t>Argentina</t>
  </si>
  <si>
    <t>Transition</t>
  </si>
  <si>
    <t>Sent List</t>
  </si>
  <si>
    <t>Types of Auditors</t>
  </si>
  <si>
    <t>Armenia</t>
  </si>
  <si>
    <t>Sent</t>
  </si>
  <si>
    <t>Responsible for leading and organizing the audit team; ensures the complete and proper execution of the audit; adjusts the audit plan upon communication to the client; prepares the audit report.</t>
  </si>
  <si>
    <t>Australia</t>
  </si>
  <si>
    <t>Surveillance</t>
  </si>
  <si>
    <t>Not sent</t>
  </si>
  <si>
    <t>Sample Types</t>
  </si>
  <si>
    <t>Interview Type</t>
  </si>
  <si>
    <t>Responsible for leading and organizing the social requirements investigation during audits and to apply the extra audit requirements for medium/high risk contexts as per RA social Risk Maps.</t>
  </si>
  <si>
    <t>Austria</t>
  </si>
  <si>
    <t xml:space="preserve">Follow up </t>
  </si>
  <si>
    <t>Individual</t>
  </si>
  <si>
    <t>Supports the lead auditor with specific tasks to ensure the complete and proper execution of the audit. Prepares specific input for the audit report.</t>
  </si>
  <si>
    <t>Azerbaijan</t>
  </si>
  <si>
    <t>Surprise</t>
  </si>
  <si>
    <t>The Bahamas</t>
  </si>
  <si>
    <t>Investigation</t>
  </si>
  <si>
    <t>Open</t>
  </si>
  <si>
    <t>Bahrain</t>
  </si>
  <si>
    <t>Extension</t>
  </si>
  <si>
    <t>Risk Levels</t>
  </si>
  <si>
    <t>Bangladesh</t>
  </si>
  <si>
    <t>Shadow</t>
  </si>
  <si>
    <t>Secrecy</t>
  </si>
  <si>
    <t>High</t>
  </si>
  <si>
    <t>Observes the audit process with no influence for learning or institutional reasons but also for monitoring and assessment of auditors.</t>
  </si>
  <si>
    <t>Barbados</t>
  </si>
  <si>
    <t>Review</t>
  </si>
  <si>
    <t>Medium</t>
  </si>
  <si>
    <t>Guidance on Worker Types</t>
  </si>
  <si>
    <t>Unionized and Migrant workers are not exclusive categories, meaning that temporary and permanent workers can be migrant and unionized as well. The indication of these field is limited to the fact that the lead auditor needs to make sure that part of the sampled workers in the temporary/permanent categories also cover the number of unionized/migrant workers indicated here.</t>
  </si>
  <si>
    <t>Belarus</t>
  </si>
  <si>
    <t>Low</t>
  </si>
  <si>
    <t>Belgium</t>
  </si>
  <si>
    <t>Version Concat</t>
  </si>
  <si>
    <t>(M)</t>
  </si>
  <si>
    <t>Belize</t>
  </si>
  <si>
    <t>Version</t>
  </si>
  <si>
    <t>(F)</t>
  </si>
  <si>
    <t>Female</t>
  </si>
  <si>
    <t>Sample Size</t>
  </si>
  <si>
    <t>Benin</t>
  </si>
  <si>
    <t>Originally Planned</t>
  </si>
  <si>
    <t>Bhutan</t>
  </si>
  <si>
    <t>Site Types</t>
  </si>
  <si>
    <t>Increased</t>
  </si>
  <si>
    <t>Bolivia</t>
  </si>
  <si>
    <t>Bosnia and Herzegovina</t>
  </si>
  <si>
    <t>Validation Combined Audit</t>
  </si>
  <si>
    <t>Botswana</t>
  </si>
  <si>
    <t>Identity Preserved</t>
  </si>
  <si>
    <t>Segregation</t>
  </si>
  <si>
    <t>Brunei</t>
  </si>
  <si>
    <t>Wrong</t>
  </si>
  <si>
    <t>Approved</t>
  </si>
  <si>
    <t>Mass Balance</t>
  </si>
  <si>
    <t>Bulgaria</t>
  </si>
  <si>
    <t>Correct</t>
  </si>
  <si>
    <t>Burkina Faso</t>
  </si>
  <si>
    <t>Other Actors</t>
  </si>
  <si>
    <t>Burundi</t>
  </si>
  <si>
    <t>Cert. Decision</t>
  </si>
  <si>
    <t>Cambodia</t>
  </si>
  <si>
    <t>Follow up audit validation</t>
  </si>
  <si>
    <t>Intermediary</t>
  </si>
  <si>
    <t>Cameroon</t>
  </si>
  <si>
    <t>On site</t>
  </si>
  <si>
    <t>Non-certification</t>
  </si>
  <si>
    <t>Service Provider</t>
  </si>
  <si>
    <t>Canada</t>
  </si>
  <si>
    <t>Partially Remote</t>
  </si>
  <si>
    <t>Suspension</t>
  </si>
  <si>
    <t>Labor Provider</t>
  </si>
  <si>
    <t>Cape Verde</t>
  </si>
  <si>
    <t>Cancelation</t>
  </si>
  <si>
    <t>Central African Republic</t>
  </si>
  <si>
    <t>Chad</t>
  </si>
  <si>
    <t>CH Risk analysis</t>
  </si>
  <si>
    <t>Chile</t>
  </si>
  <si>
    <t>China</t>
  </si>
  <si>
    <t>Colombia</t>
  </si>
  <si>
    <t>Termination Validation</t>
  </si>
  <si>
    <t>Comoros</t>
  </si>
  <si>
    <t>Congo, Republic of the</t>
  </si>
  <si>
    <t>Missing data. See comment column D</t>
  </si>
  <si>
    <t>Congo, Democratic Republic of the</t>
  </si>
  <si>
    <t>Costa Rica</t>
  </si>
  <si>
    <t>Cote d'Ivoire</t>
  </si>
  <si>
    <t>Croatia</t>
  </si>
  <si>
    <t>Cuba</t>
  </si>
  <si>
    <t>Cyprus</t>
  </si>
  <si>
    <t>Czech Republic</t>
  </si>
  <si>
    <t>Denmark</t>
  </si>
  <si>
    <t>Djibouti</t>
  </si>
  <si>
    <t>Dominica</t>
  </si>
  <si>
    <t>Dominican Republic</t>
  </si>
  <si>
    <t>East Timor (Timor-Leste)</t>
  </si>
  <si>
    <t>Ecuador</t>
  </si>
  <si>
    <t>Egypt</t>
  </si>
  <si>
    <t>El Salvador</t>
  </si>
  <si>
    <t>Equatorial Guinea</t>
  </si>
  <si>
    <t>Eritrea</t>
  </si>
  <si>
    <t>Estonia</t>
  </si>
  <si>
    <t>Ethiopia</t>
  </si>
  <si>
    <t>Fiji</t>
  </si>
  <si>
    <t>Finland</t>
  </si>
  <si>
    <t>France</t>
  </si>
  <si>
    <t>Gabon</t>
  </si>
  <si>
    <t>The Gambia</t>
  </si>
  <si>
    <t>Georgia</t>
  </si>
  <si>
    <t>Germany</t>
  </si>
  <si>
    <t>Ghana</t>
  </si>
  <si>
    <t>Greece</t>
  </si>
  <si>
    <t>Grenada</t>
  </si>
  <si>
    <t>Guatemala</t>
  </si>
  <si>
    <t>Guinea</t>
  </si>
  <si>
    <t>Guinea-Bissau</t>
  </si>
  <si>
    <t>Guyana</t>
  </si>
  <si>
    <t>Haiti</t>
  </si>
  <si>
    <t>Honduras</t>
  </si>
  <si>
    <t>Hungary</t>
  </si>
  <si>
    <t>Iceland</t>
  </si>
  <si>
    <t>India</t>
  </si>
  <si>
    <t>Indonesia</t>
  </si>
  <si>
    <t>Iran</t>
  </si>
  <si>
    <t>Iraq</t>
  </si>
  <si>
    <t>Ireland</t>
  </si>
  <si>
    <t>Israel</t>
  </si>
  <si>
    <t>Italy</t>
  </si>
  <si>
    <t>Jamaica</t>
  </si>
  <si>
    <t>Japan</t>
  </si>
  <si>
    <t>Jordan</t>
  </si>
  <si>
    <t>Kazakhstan</t>
  </si>
  <si>
    <t>Kenya</t>
  </si>
  <si>
    <t>Kiribati</t>
  </si>
  <si>
    <t>Korea, North</t>
  </si>
  <si>
    <t>Korea, South</t>
  </si>
  <si>
    <t>Kosovo</t>
  </si>
  <si>
    <t>Kuwait</t>
  </si>
  <si>
    <t>Kyrgyzstan</t>
  </si>
  <si>
    <t>Laos</t>
  </si>
  <si>
    <t>Latvia</t>
  </si>
  <si>
    <t>Lebanon</t>
  </si>
  <si>
    <t>Lesotho</t>
  </si>
  <si>
    <t>Liberia</t>
  </si>
  <si>
    <t>Libya</t>
  </si>
  <si>
    <t>Liechtenstein</t>
  </si>
  <si>
    <t>Lithuania</t>
  </si>
  <si>
    <t>Luxembourg</t>
  </si>
  <si>
    <t>Macedonia</t>
  </si>
  <si>
    <t>Madagascar</t>
  </si>
  <si>
    <t>Malawi</t>
  </si>
  <si>
    <t>Malaysia</t>
  </si>
  <si>
    <t>Maldives</t>
  </si>
  <si>
    <t>Mali</t>
  </si>
  <si>
    <t>Malta</t>
  </si>
  <si>
    <t>Marshall Islands</t>
  </si>
  <si>
    <t>Mauritania</t>
  </si>
  <si>
    <t>Mauritius</t>
  </si>
  <si>
    <t>Mexico</t>
  </si>
  <si>
    <t>Micronesia, Federated States of</t>
  </si>
  <si>
    <t>Moldova</t>
  </si>
  <si>
    <t>Monaco</t>
  </si>
  <si>
    <t>Mongolia</t>
  </si>
  <si>
    <t>Montenegro</t>
  </si>
  <si>
    <t>Morocco</t>
  </si>
  <si>
    <t>Mozambique</t>
  </si>
  <si>
    <t>Myanmar (Burma)</t>
  </si>
  <si>
    <t>Namibia</t>
  </si>
  <si>
    <t>Nauru</t>
  </si>
  <si>
    <t>Nepal</t>
  </si>
  <si>
    <t>Netherlands</t>
  </si>
  <si>
    <t>New Zealand</t>
  </si>
  <si>
    <t>Nicaragua</t>
  </si>
  <si>
    <t>Niger</t>
  </si>
  <si>
    <t>Nigeria</t>
  </si>
  <si>
    <t>Norway</t>
  </si>
  <si>
    <t>Oman</t>
  </si>
  <si>
    <t>Pakistan</t>
  </si>
  <si>
    <t>Palau</t>
  </si>
  <si>
    <t>Panama</t>
  </si>
  <si>
    <t>Papua New Guinea</t>
  </si>
  <si>
    <t>Paraguay</t>
  </si>
  <si>
    <t>Peru</t>
  </si>
  <si>
    <t>Philippines</t>
  </si>
  <si>
    <t>Poland</t>
  </si>
  <si>
    <t>Portugal</t>
  </si>
  <si>
    <t>Qatar</t>
  </si>
  <si>
    <t>Romania</t>
  </si>
  <si>
    <t>Russia</t>
  </si>
  <si>
    <t>Rwanda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</si>
  <si>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</si>
  <si>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</si>
  <si>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</si>
  <si>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</si>
  <si>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</si>
  <si>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</si>
  <si>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</si>
  <si>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</si>
  <si>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</si>
  <si>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</si>
  <si>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</si>
  <si>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</si>
  <si>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</si>
  <si>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</si>
  <si>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</si>
  <si>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</si>
  <si>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</si>
  <si>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Sudan</t>
  </si>
  <si>
    <t>Spain</t>
  </si>
  <si>
    <t>Sri Lanka</t>
  </si>
  <si>
    <t>Sudan</t>
  </si>
  <si>
    <t>Suriname</t>
  </si>
  <si>
    <t>Swaziland</t>
  </si>
  <si>
    <t>Sweden</t>
  </si>
  <si>
    <t>Switzerland</t>
  </si>
  <si>
    <t>Syria</t>
  </si>
  <si>
    <t>Taiwan</t>
  </si>
  <si>
    <t>Tajikistan</t>
  </si>
  <si>
    <t>Tanzania</t>
  </si>
  <si>
    <t>Thailand</t>
  </si>
  <si>
    <t>Togo</t>
  </si>
  <si>
    <t>Tonga</t>
  </si>
  <si>
    <t>Trinidad and Tobago</t>
  </si>
  <si>
    <t>Tunisia</t>
  </si>
  <si>
    <t>Turkey</t>
  </si>
  <si>
    <t>Turkmenistan</t>
  </si>
  <si>
    <t>Tuvalu</t>
  </si>
  <si>
    <t>Uganda</t>
  </si>
  <si>
    <t>Ukraine</t>
  </si>
  <si>
    <t>United Arab Emirates</t>
  </si>
  <si>
    <t>United Kingdom</t>
  </si>
  <si>
    <t>United States of America</t>
  </si>
  <si>
    <t>Uruguay</t>
  </si>
  <si>
    <t>Uzbekistan</t>
  </si>
  <si>
    <t>Vanuatu</t>
  </si>
  <si>
    <t>Vatican City (Holy See)</t>
  </si>
  <si>
    <t>Venezuela</t>
  </si>
  <si>
    <t>Vietnam</t>
  </si>
  <si>
    <t>Yemen</t>
  </si>
  <si>
    <t>Zambia</t>
  </si>
  <si>
    <t>Zimbabwe</t>
  </si>
  <si>
    <t>Interviews</t>
  </si>
  <si>
    <t>Sample</t>
  </si>
  <si>
    <t>Sample factors</t>
  </si>
  <si>
    <t xml:space="preserve">Number of workers involved in the CH </t>
  </si>
  <si>
    <t>Lower border of category (min workers)</t>
  </si>
  <si>
    <t>Minimum number of interviews</t>
  </si>
  <si>
    <t xml:space="preserve">Minimum number of individual interviews </t>
  </si>
  <si>
    <t>Maximum number of group interviews - Description</t>
  </si>
  <si>
    <t xml:space="preserve">Minimum number of Group interviews </t>
  </si>
  <si>
    <t xml:space="preserve">Minimum number of worker files to be checked </t>
  </si>
  <si>
    <t>Lower limit</t>
  </si>
  <si>
    <t>factor</t>
  </si>
  <si>
    <t>Individual Interview</t>
  </si>
  <si>
    <t>h</t>
  </si>
  <si>
    <t>DLS</t>
  </si>
  <si>
    <t>GPF</t>
  </si>
  <si>
    <t>Item</t>
  </si>
  <si>
    <t>Sample for Audit Calculation</t>
  </si>
  <si>
    <t>Formula for Audit Sample</t>
  </si>
  <si>
    <t>Totals from Application Form</t>
  </si>
  <si>
    <t>Min. Sample</t>
  </si>
  <si>
    <t>Note</t>
  </si>
  <si>
    <t>Clause</t>
  </si>
  <si>
    <t>1 to 5</t>
  </si>
  <si>
    <t>0 to 50</t>
  </si>
  <si>
    <t>Group Interview</t>
  </si>
  <si>
    <t>Group farms are in very close proximity and it is easy to visit more than 6 farms per auditor within 8 hours, including time for traveling between 6 farms in any 2 selected sub-groups/villages</t>
  </si>
  <si>
    <t>2.4.11.b
2.4.14.d</t>
  </si>
  <si>
    <t>6 to 10</t>
  </si>
  <si>
    <t>51 to 100</t>
  </si>
  <si>
    <t>Group farms are in reachable distances and it is reasonable to visit up to 5 farms within 8 hours, including time for traveling between 5 farms in any 2 selected sub-groups/villages</t>
  </si>
  <si>
    <t>Farm Unities</t>
  </si>
  <si>
    <t>√</t>
  </si>
  <si>
    <t>Square root of all sampled farms, as per 2.4.11.b or 2.4.14.d.</t>
  </si>
  <si>
    <t>2.4.11.c</t>
  </si>
  <si>
    <t>11 to 50</t>
  </si>
  <si>
    <t>1 group of 3</t>
  </si>
  <si>
    <t>101 to 250</t>
  </si>
  <si>
    <t>Combined Audits</t>
  </si>
  <si>
    <t>Group farms are distant from each other and it is reasonable to visit up to 4 farms within 8 hours, including time for traveling between 4 farms in any 2 selected sub-groups/villages</t>
  </si>
  <si>
    <t>Processing Sites</t>
  </si>
  <si>
    <t>2.4.11.a
2.4.12.b</t>
  </si>
  <si>
    <t>1 group of 3
1 group of 5</t>
  </si>
  <si>
    <t>251 to 350</t>
  </si>
  <si>
    <t>Group farms are quite distant from each other and it is reasonable to visit up to 3 farms within 8 hours, including time for traveling between 3 farms in any 2 selected sub-groups/villages</t>
  </si>
  <si>
    <t>Subcontractors</t>
  </si>
  <si>
    <t>Subcontractors, intermediaries and service providers shall all be audited within 3-years time (0,33).</t>
  </si>
  <si>
    <t>2.4.9.b</t>
  </si>
  <si>
    <t>2 groups of 5</t>
  </si>
  <si>
    <t>351 to 450</t>
  </si>
  <si>
    <t>Intermediaries</t>
  </si>
  <si>
    <t>251 to 500</t>
  </si>
  <si>
    <t>2 groups of 3
1 group of 4
2 groups of 5</t>
  </si>
  <si>
    <t>451 to 600</t>
  </si>
  <si>
    <t>Risk</t>
  </si>
  <si>
    <t>Service Providers</t>
  </si>
  <si>
    <t>501 to 1500</t>
  </si>
  <si>
    <t>2 group of 3
1 group of 4
3 groups of 5</t>
  </si>
  <si>
    <t>601 to 800</t>
  </si>
  <si>
    <t>A</t>
  </si>
  <si>
    <t>Very Low-Risk Category (A)</t>
  </si>
  <si>
    <t>Labor Providers</t>
  </si>
  <si>
    <t>1501 to 4000</t>
  </si>
  <si>
    <t>1 group of 3
1 group of 4
5 groups of 5</t>
  </si>
  <si>
    <t>801 to 1200</t>
  </si>
  <si>
    <t>B</t>
  </si>
  <si>
    <t>Low Risk Category (B)</t>
  </si>
  <si>
    <t>Purchase centers</t>
  </si>
  <si>
    <t>√/2</t>
  </si>
  <si>
    <t>It should be 50% the sqr.</t>
  </si>
  <si>
    <t>2.4.12.a</t>
  </si>
  <si>
    <t>&gt; 4001</t>
  </si>
  <si>
    <t>8 groups of 5</t>
  </si>
  <si>
    <t>1201 to 1800</t>
  </si>
  <si>
    <t>Medium Risk Category (C)</t>
  </si>
  <si>
    <t>Houses</t>
  </si>
  <si>
    <t>It should be sqr</t>
  </si>
  <si>
    <t>AR4.9 47.a</t>
  </si>
  <si>
    <t>1801 to 2500</t>
  </si>
  <si>
    <t>D</t>
  </si>
  <si>
    <t>High Risk Category (D)</t>
  </si>
  <si>
    <t>2501 to 3500</t>
  </si>
  <si>
    <t>Very High-Risk Category (E)</t>
  </si>
  <si>
    <t>Audit Date Trigger Factor</t>
  </si>
  <si>
    <t>Worker Calculation Concat</t>
  </si>
  <si>
    <t>Min. Number Interviews</t>
  </si>
  <si>
    <t>&gt; 3500</t>
  </si>
  <si>
    <t>Initial Date</t>
  </si>
  <si>
    <t>&lt; 18 years</t>
  </si>
  <si>
    <t>General</t>
  </si>
  <si>
    <t>% Male</t>
  </si>
  <si>
    <t>%Female</t>
  </si>
  <si>
    <t>Audit Date</t>
  </si>
  <si>
    <t>Please review the start and end dates of the audit. Based on the inserted dates and number of the auditors, the interval may not be enough.</t>
  </si>
  <si>
    <t>Totals</t>
  </si>
  <si>
    <t>Transition Audit Trigger</t>
  </si>
  <si>
    <t>Audit Type</t>
  </si>
  <si>
    <t>Calculation on proportion of interviews</t>
  </si>
  <si>
    <t>Filling in</t>
  </si>
  <si>
    <t>total</t>
  </si>
  <si>
    <t>Permanent proportion</t>
  </si>
  <si>
    <t>Temporary proportion</t>
  </si>
  <si>
    <t>Calculation on proportion of interviews - Rounding</t>
  </si>
  <si>
    <t>Calculation on proportion of interviews - Corrections</t>
  </si>
  <si>
    <t>Calculation on proportion of interviews - Formulas</t>
  </si>
  <si>
    <t>being</t>
  </si>
  <si>
    <t>and</t>
  </si>
  <si>
    <t>worker(s)</t>
  </si>
  <si>
    <t>workers</t>
  </si>
  <si>
    <t>Risk indicators for Farm:</t>
  </si>
  <si>
    <t>Applicable to:</t>
  </si>
  <si>
    <t>Location of data</t>
  </si>
  <si>
    <t>Threshold</t>
  </si>
  <si>
    <t>Risk point</t>
  </si>
  <si>
    <t>Comments</t>
  </si>
  <si>
    <t># of NC in latest audit</t>
  </si>
  <si>
    <t>Single &amp; Multi Farm + Group of farms</t>
  </si>
  <si>
    <t>Previous report from CH</t>
  </si>
  <si>
    <t>&gt; 2 - 15</t>
  </si>
  <si>
    <t>If 0 or 1 NC raised = risk, if more than 15 NC = risk. 
Threshold of 15 based on avg # of NC raised in audits that have led to a non-certification decision in West Africa in 2020</t>
  </si>
  <si>
    <t>1&lt;= OR &gt;15</t>
  </si>
  <si>
    <t>History of CH</t>
  </si>
  <si>
    <t>Registration RACP</t>
  </si>
  <si>
    <t>Existing CH</t>
  </si>
  <si>
    <t>New CH</t>
  </si>
  <si>
    <t xml:space="preserve">If CH has not indicated a previous UTZ / RA ID, completely new CH and thus riskier </t>
  </si>
  <si>
    <t>Non-certification, cancellation, suspension in the last 2 years</t>
  </si>
  <si>
    <t>No non-certification, suspension or cancellation in the last 2 years</t>
  </si>
  <si>
    <t>Non-certification, suspension or cancellation for non-administrative reasons</t>
  </si>
  <si>
    <t>Non-certification, suspension or cancellation in the last 2 years</t>
  </si>
  <si>
    <t>Average estimated yield of main crop of CH</t>
  </si>
  <si>
    <t>Calculated on basis of CAF</t>
  </si>
  <si>
    <t>Up to 1.5*average estimated yield for this crop and this country (benchmark)</t>
  </si>
  <si>
    <t>Data on average yield only available for some crops (coffee, tea, cocoa, banana, pineapple, HZ) in some countries - see tab "yield thresholds"</t>
  </si>
  <si>
    <t>More than 1.5* average estimated yield for this crop and this country</t>
  </si>
  <si>
    <t>Total area of main certified crop</t>
  </si>
  <si>
    <t>Single &amp; Multi Farm</t>
  </si>
  <si>
    <t>CAF</t>
  </si>
  <si>
    <t>0 - 250</t>
  </si>
  <si>
    <t>53% of CH have between 0 and 250 ha of certified area</t>
  </si>
  <si>
    <t>&gt;250 - 2 500</t>
  </si>
  <si>
    <t>96% of CH have between 0 and 2500 ha of certified area</t>
  </si>
  <si>
    <t>&gt; 2 500</t>
  </si>
  <si>
    <t>Average area of main certified crop per group member</t>
  </si>
  <si>
    <t>Group of farms</t>
  </si>
  <si>
    <t>0 - 5 ha</t>
  </si>
  <si>
    <t>75% of CH have an average of between 0 and 5 ha of certified area per group member</t>
  </si>
  <si>
    <t>&gt; 5 - 50 ha</t>
  </si>
  <si>
    <t>94% of CH have an average of between 0 and 50 ha of certified area per group member</t>
  </si>
  <si>
    <t>&gt;50ha</t>
  </si>
  <si>
    <t>Total number of group member (small and large)</t>
  </si>
  <si>
    <t>0 - 1000</t>
  </si>
  <si>
    <t>67% of CH have up to 1000 group members</t>
  </si>
  <si>
    <t>&gt; 1000 - 10 000</t>
  </si>
  <si>
    <t>97% of CH have between 0 and 10 000 group members</t>
  </si>
  <si>
    <t>&gt; 10 000</t>
  </si>
  <si>
    <t>Average # of temporary workers per group member</t>
  </si>
  <si>
    <t>0-50</t>
  </si>
  <si>
    <t>&gt;50-150</t>
  </si>
  <si>
    <t>&gt;150</t>
  </si>
  <si>
    <t xml:space="preserve"> Total # of workers below 18 years</t>
  </si>
  <si>
    <t>Including temporary, permanent and migrant workers</t>
  </si>
  <si>
    <t>1 - 2</t>
  </si>
  <si>
    <t>&gt; 2</t>
  </si>
  <si>
    <t>Percentage of large farm group members</t>
  </si>
  <si>
    <t>0% of certified group members</t>
  </si>
  <si>
    <t>&gt;0% - 10% of certified group members</t>
  </si>
  <si>
    <t>&gt; 10% of certified group members</t>
  </si>
  <si>
    <t>Total # of labor providers used</t>
  </si>
  <si>
    <t>Assumption: the more labor providers, the more challenging to ensure they meet the requirements on worker related point in 5.3. and 5.5. and the risk that the CH is not meeting it either on the other points</t>
  </si>
  <si>
    <t>&gt; 0</t>
  </si>
  <si>
    <t># of houses provided to workers</t>
  </si>
  <si>
    <t>1 - 10</t>
  </si>
  <si>
    <t>&gt; 10</t>
  </si>
  <si>
    <t>Total # of permanent workers</t>
  </si>
  <si>
    <t>0 - 20</t>
  </si>
  <si>
    <t>48% of individual / multisite CH have up to 20 permanent workers</t>
  </si>
  <si>
    <t>&gt; 20 - 50</t>
  </si>
  <si>
    <t>74% of individual / multisite CH have between 0 and 50 permanent workers</t>
  </si>
  <si>
    <t>&gt; 50</t>
  </si>
  <si>
    <t>Total # of temporary workers</t>
  </si>
  <si>
    <t>47% of individual / multisite CH have up to 20 temporary workers</t>
  </si>
  <si>
    <t>&gt; 20 - 100</t>
  </si>
  <si>
    <t>80% of individual / multisite CH have between 0 and 100 temporary workers</t>
  </si>
  <si>
    <t>&gt; 100</t>
  </si>
  <si>
    <t>Total # of Migrant workers</t>
  </si>
  <si>
    <t>No distinction made in terms of age, only if migrant</t>
  </si>
  <si>
    <t>Number of other certification schemes</t>
  </si>
  <si>
    <t>If more than one certification scheme, traceability risk - Ch could potentially double sell</t>
  </si>
  <si>
    <t xml:space="preserve">Ratio of male to female permanent workers </t>
  </si>
  <si>
    <t xml:space="preserve">Ratio of male to female temporary workers </t>
  </si>
  <si>
    <t>Max risk score for Single &amp; Multi Farm</t>
  </si>
  <si>
    <t>Max risk score for Group of farms</t>
  </si>
  <si>
    <t>Number of points</t>
  </si>
  <si>
    <t>Min points</t>
  </si>
  <si>
    <t>Max points</t>
  </si>
  <si>
    <t>Risk category</t>
  </si>
  <si>
    <t>≤   2</t>
  </si>
  <si>
    <t>1. Very low risk</t>
  </si>
  <si>
    <t>2 &lt; low risk ≤ 4</t>
  </si>
  <si>
    <t>2. Low risk</t>
  </si>
  <si>
    <t>4 &lt; medium risk ≤ 7</t>
  </si>
  <si>
    <t>3. Medium risk</t>
  </si>
  <si>
    <t>7 &lt; high risk ≤ 10</t>
  </si>
  <si>
    <t>4. High risk</t>
  </si>
  <si>
    <t>10 &lt; highest risk</t>
  </si>
  <si>
    <t>5. Highest risk</t>
  </si>
  <si>
    <t>Certification scope</t>
  </si>
  <si>
    <t>Crop name final</t>
  </si>
  <si>
    <t>Category List</t>
  </si>
  <si>
    <t>Important instructions!</t>
  </si>
  <si>
    <t>RA</t>
  </si>
  <si>
    <t>After translations/updates ensure the following:</t>
  </si>
  <si>
    <t>1) Sort the crop list per category (B2) from A to Z</t>
  </si>
  <si>
    <t>Flower</t>
  </si>
  <si>
    <t>2) Open the Name Manager. You will see the same entries as the category list (E2) as names.</t>
  </si>
  <si>
    <t>Ferns</t>
  </si>
  <si>
    <t>Fruit</t>
  </si>
  <si>
    <t>3) Open each name and align it with the translated/updated list. This means that you need to reselect all crop names (column C) and link it to the corresponding category.</t>
  </si>
  <si>
    <t>Leather leaf fern</t>
  </si>
  <si>
    <t>Herbs</t>
  </si>
  <si>
    <t>No other changes are needed!</t>
  </si>
  <si>
    <t>Other ornamental plants</t>
  </si>
  <si>
    <t>Nuts</t>
  </si>
  <si>
    <t>Palm leaves</t>
  </si>
  <si>
    <t>Psyllium</t>
  </si>
  <si>
    <t>Tea</t>
  </si>
  <si>
    <t>Rose</t>
  </si>
  <si>
    <t>Vegetable</t>
  </si>
  <si>
    <t>Sunflower</t>
  </si>
  <si>
    <t>Various Foliage</t>
  </si>
  <si>
    <t>Açaí</t>
  </si>
  <si>
    <t>UEBT/RA</t>
  </si>
  <si>
    <t>Apple blossoms</t>
  </si>
  <si>
    <t>Apple fruit</t>
  </si>
  <si>
    <t>Apple leaves</t>
  </si>
  <si>
    <t>Apricot blossoms</t>
  </si>
  <si>
    <t>Apricot fruit</t>
  </si>
  <si>
    <t>Apricot leaves</t>
  </si>
  <si>
    <t>Baobab</t>
  </si>
  <si>
    <t>Barberry</t>
  </si>
  <si>
    <t>Bilberry</t>
  </si>
  <si>
    <t>Black Currant fruit</t>
  </si>
  <si>
    <t>Blackberry fruit</t>
  </si>
  <si>
    <t>Blackberry leaves</t>
  </si>
  <si>
    <t>Blueberry fruit</t>
  </si>
  <si>
    <t>Blueberry leaves</t>
  </si>
  <si>
    <t>Boysenberry fruit</t>
  </si>
  <si>
    <t>Cherry blossoms</t>
  </si>
  <si>
    <t>Cherry fruit</t>
  </si>
  <si>
    <t>Cherry leaves</t>
  </si>
  <si>
    <t>Citron</t>
  </si>
  <si>
    <t>Citrus blossoms</t>
  </si>
  <si>
    <t>Citrus fruit</t>
  </si>
  <si>
    <t>Citrus leaves</t>
  </si>
  <si>
    <t>Clementine</t>
  </si>
  <si>
    <t>Coconut</t>
  </si>
  <si>
    <t xml:space="preserve">Copoazú </t>
  </si>
  <si>
    <t>Crab apple blossoms</t>
  </si>
  <si>
    <t>Crab apple fruit</t>
  </si>
  <si>
    <t>Crab apple leaves</t>
  </si>
  <si>
    <t>Cranberry fruit</t>
  </si>
  <si>
    <t>Cranberry leaves</t>
  </si>
  <si>
    <t xml:space="preserve">Cupuaçu </t>
  </si>
  <si>
    <t>Curaba</t>
  </si>
  <si>
    <t>Date blossoms</t>
  </si>
  <si>
    <t>Date fruit</t>
  </si>
  <si>
    <t>Date leaves</t>
  </si>
  <si>
    <t>Dragonfruit leaves</t>
  </si>
  <si>
    <t>Fig</t>
  </si>
  <si>
    <t>Gooseberry fruit</t>
  </si>
  <si>
    <t>Gooseberry leaves</t>
  </si>
  <si>
    <t>Grandilla</t>
  </si>
  <si>
    <t>Grapefruit blossoms</t>
  </si>
  <si>
    <t>Grapefruit fruit</t>
  </si>
  <si>
    <t>Grapefruit leaves</t>
  </si>
  <si>
    <t>Guava fruit</t>
  </si>
  <si>
    <t>Guava leaves</t>
  </si>
  <si>
    <t>Indian Gooseberry</t>
  </si>
  <si>
    <t>Jackfruit</t>
  </si>
  <si>
    <t>Jocote / Mombin</t>
  </si>
  <si>
    <t>Kiwi</t>
  </si>
  <si>
    <t>Lemon blossoms</t>
  </si>
  <si>
    <t>Lemon fruit</t>
  </si>
  <si>
    <t>Lemon leaves</t>
  </si>
  <si>
    <t>Lime blossoms</t>
  </si>
  <si>
    <t>Lime fruit</t>
  </si>
  <si>
    <t>Lime leaves</t>
  </si>
  <si>
    <t>Loquat</t>
  </si>
  <si>
    <t>Lychee blossoms</t>
  </si>
  <si>
    <t>Lychee fruit</t>
  </si>
  <si>
    <t>Lychee leaves</t>
  </si>
  <si>
    <t>Mandarin blossoms</t>
  </si>
  <si>
    <t>Mandarin fruit</t>
  </si>
  <si>
    <t>Mandarin leaves</t>
  </si>
  <si>
    <t>Mango fruit</t>
  </si>
  <si>
    <t>Mango leaves</t>
  </si>
  <si>
    <t>Mangosteen</t>
  </si>
  <si>
    <t>Melon blossoms</t>
  </si>
  <si>
    <t>Melon fruit</t>
  </si>
  <si>
    <t>Melon leaves</t>
  </si>
  <si>
    <t>Mulberry</t>
  </si>
  <si>
    <t>Nectarine</t>
  </si>
  <si>
    <t>Orange blossoms</t>
  </si>
  <si>
    <t>Orange fruit</t>
  </si>
  <si>
    <t>Orange leaves</t>
  </si>
  <si>
    <t>Other banana</t>
  </si>
  <si>
    <t>Other fresh fruit</t>
  </si>
  <si>
    <t>Papaya</t>
  </si>
  <si>
    <t>Passion fruit blossoms</t>
  </si>
  <si>
    <t>Passion fruit leaves</t>
  </si>
  <si>
    <t>Passionfruit / Gulupa</t>
  </si>
  <si>
    <t>Pawpaw</t>
  </si>
  <si>
    <t>Peach / Durazno</t>
  </si>
  <si>
    <t>Peach blossoms</t>
  </si>
  <si>
    <t>Peach leaves</t>
  </si>
  <si>
    <t>Pear blossoms</t>
  </si>
  <si>
    <t>Pear fruit</t>
  </si>
  <si>
    <t>Pear leaves</t>
  </si>
  <si>
    <t>Physalis / Cape gooseberry</t>
  </si>
  <si>
    <t>Pineapple fruit</t>
  </si>
  <si>
    <t>Pineapple leaves</t>
  </si>
  <si>
    <t>Pitajaya / Dragon Fruit</t>
  </si>
  <si>
    <t>Plantain</t>
  </si>
  <si>
    <t>Plum blossoms</t>
  </si>
  <si>
    <t>Plum fruit</t>
  </si>
  <si>
    <t>Plum leaves</t>
  </si>
  <si>
    <t>Pomegranate fruit</t>
  </si>
  <si>
    <t>Pomegranate leaves</t>
  </si>
  <si>
    <t>Rambutan</t>
  </si>
  <si>
    <t>Raspberry fruit</t>
  </si>
  <si>
    <t>Raspberry leaves</t>
  </si>
  <si>
    <t>Red Currant fruit</t>
  </si>
  <si>
    <t>Sapota/Chikoo</t>
  </si>
  <si>
    <t>Soursop</t>
  </si>
  <si>
    <t>Strawberry blossoms</t>
  </si>
  <si>
    <t>Strawberry fruit</t>
  </si>
  <si>
    <t>Strawberry leaves</t>
  </si>
  <si>
    <t>Sweet Blackberry fruit</t>
  </si>
  <si>
    <t>Sweet Blackberry leaves</t>
  </si>
  <si>
    <t>Sweet Grandilla</t>
  </si>
  <si>
    <t>Tamarillo</t>
  </si>
  <si>
    <t>Tangerine</t>
  </si>
  <si>
    <t>Tangerine blossoms</t>
  </si>
  <si>
    <t>Tangerine leaves</t>
  </si>
  <si>
    <t>Watermelon</t>
  </si>
  <si>
    <t>Wild Pear blossoms</t>
  </si>
  <si>
    <t>Wild pear fruit</t>
  </si>
  <si>
    <t>Wild Pear leaves</t>
  </si>
  <si>
    <t>Acerola fruit</t>
  </si>
  <si>
    <t>Acerola leaves</t>
  </si>
  <si>
    <t>Ajwain</t>
  </si>
  <si>
    <t>Allspice</t>
  </si>
  <si>
    <t>Aloe vera</t>
  </si>
  <si>
    <t>Angelica</t>
  </si>
  <si>
    <t>Anise</t>
  </si>
  <si>
    <t>Aronia</t>
  </si>
  <si>
    <t>Asafoetida</t>
  </si>
  <si>
    <t>Ash</t>
  </si>
  <si>
    <t>Ashwagandha</t>
  </si>
  <si>
    <t>Balm hawthorn</t>
  </si>
  <si>
    <t>Basil</t>
  </si>
  <si>
    <t>Bay Leaf plant</t>
  </si>
  <si>
    <t>Bergamot</t>
  </si>
  <si>
    <t>Bibernell</t>
  </si>
  <si>
    <t>Black Currant leaves</t>
  </si>
  <si>
    <t>UEBT/RA or RA</t>
  </si>
  <si>
    <t>Black Pepper</t>
  </si>
  <si>
    <t>Blackberry</t>
  </si>
  <si>
    <t>Blessed thistle</t>
  </si>
  <si>
    <t>Bluet</t>
  </si>
  <si>
    <t>Boldo</t>
  </si>
  <si>
    <t>Borage</t>
  </si>
  <si>
    <t>Boysenberry leaves</t>
  </si>
  <si>
    <t>Burnet</t>
  </si>
  <si>
    <t>Calendula</t>
  </si>
  <si>
    <t>Caraway</t>
  </si>
  <si>
    <t>Cardamom</t>
  </si>
  <si>
    <t>Carnation</t>
  </si>
  <si>
    <t>Carob</t>
  </si>
  <si>
    <t>Cassia</t>
  </si>
  <si>
    <t>Catnip</t>
  </si>
  <si>
    <t>Cayenne pepper</t>
  </si>
  <si>
    <t>Centella</t>
  </si>
  <si>
    <t>Chamomile</t>
  </si>
  <si>
    <t>Cheese poplar</t>
  </si>
  <si>
    <t>Chervil</t>
  </si>
  <si>
    <t>Chicory</t>
  </si>
  <si>
    <t>Chilli Pepper</t>
  </si>
  <si>
    <t>Chilli/Chili/Chile</t>
  </si>
  <si>
    <t>Chive</t>
  </si>
  <si>
    <t>Cicely</t>
  </si>
  <si>
    <t>Cilantro</t>
  </si>
  <si>
    <t>Cinnamon</t>
  </si>
  <si>
    <t>Citronella</t>
  </si>
  <si>
    <t>Clove</t>
  </si>
  <si>
    <t>Cola nut plant</t>
  </si>
  <si>
    <t>Common mullein</t>
  </si>
  <si>
    <t>Coneflower</t>
  </si>
  <si>
    <t>Coriander</t>
  </si>
  <si>
    <t>Cornflower</t>
  </si>
  <si>
    <t>Costmary</t>
  </si>
  <si>
    <t>Cowslip</t>
  </si>
  <si>
    <t>Crisped mint</t>
  </si>
  <si>
    <t>Cumin</t>
  </si>
  <si>
    <t>Curcuma</t>
  </si>
  <si>
    <t>Curly mint</t>
  </si>
  <si>
    <t>Curry leaf</t>
  </si>
  <si>
    <t>Daisy</t>
  </si>
  <si>
    <t>Dandellion</t>
  </si>
  <si>
    <t>Dane weed</t>
  </si>
  <si>
    <t>Dill</t>
  </si>
  <si>
    <t>Echinacea</t>
  </si>
  <si>
    <t>Elderberry</t>
  </si>
  <si>
    <t>Elderflower</t>
  </si>
  <si>
    <t>Erica</t>
  </si>
  <si>
    <t>Eucalyptus</t>
  </si>
  <si>
    <t>Fennel</t>
  </si>
  <si>
    <t>Fenugreek</t>
  </si>
  <si>
    <t>Feverfew</t>
  </si>
  <si>
    <t>Filé powder / Sassafras</t>
  </si>
  <si>
    <t>Galangal</t>
  </si>
  <si>
    <t>Ginger</t>
  </si>
  <si>
    <t>Ginkgo</t>
  </si>
  <si>
    <t>Ginseng</t>
  </si>
  <si>
    <t>Golden rhubarb</t>
  </si>
  <si>
    <t>Grains of paradise</t>
  </si>
  <si>
    <t>Guarana</t>
  </si>
  <si>
    <t>Hawthorn</t>
  </si>
  <si>
    <t>Heather</t>
  </si>
  <si>
    <t>Helichrysum</t>
  </si>
  <si>
    <t>Hemp</t>
  </si>
  <si>
    <t>Hibiscus</t>
  </si>
  <si>
    <t>Honeybush</t>
  </si>
  <si>
    <t>Hops</t>
  </si>
  <si>
    <t>Horehound</t>
  </si>
  <si>
    <t>Horseradish</t>
  </si>
  <si>
    <t>Hyssop</t>
  </si>
  <si>
    <t>Jasmine</t>
  </si>
  <si>
    <t>Juniper</t>
  </si>
  <si>
    <t>Lady's Mantle</t>
  </si>
  <si>
    <t>Lapacho</t>
  </si>
  <si>
    <t>Laurel</t>
  </si>
  <si>
    <t>Lavender</t>
  </si>
  <si>
    <t>Lemon balm</t>
  </si>
  <si>
    <t>Lemon myrtle</t>
  </si>
  <si>
    <t>Lemon verbena</t>
  </si>
  <si>
    <t>Lemongrass</t>
  </si>
  <si>
    <t>Licorice / liquorice</t>
  </si>
  <si>
    <t>Linden</t>
  </si>
  <si>
    <t>Lotus</t>
  </si>
  <si>
    <t>Lovage</t>
  </si>
  <si>
    <t>Mace</t>
  </si>
  <si>
    <t>Mallow</t>
  </si>
  <si>
    <t>Marigold</t>
  </si>
  <si>
    <t>Marjoram</t>
  </si>
  <si>
    <t>Marsh mallow</t>
  </si>
  <si>
    <t>Meadowsweet</t>
  </si>
  <si>
    <t>Melisse</t>
  </si>
  <si>
    <t>Mint</t>
  </si>
  <si>
    <t>Moringa</t>
  </si>
  <si>
    <t>Mustard</t>
  </si>
  <si>
    <t>Nasturtium</t>
  </si>
  <si>
    <t>Neem fruit</t>
  </si>
  <si>
    <t>Neem leaves</t>
  </si>
  <si>
    <t>Nettle</t>
  </si>
  <si>
    <t>Nigella</t>
  </si>
  <si>
    <t>Nutmeg</t>
  </si>
  <si>
    <t>Oat</t>
  </si>
  <si>
    <t>Oregano</t>
  </si>
  <si>
    <t>Other herbs and spices</t>
  </si>
  <si>
    <t>Otrthosiphon</t>
  </si>
  <si>
    <t>Paprika</t>
  </si>
  <si>
    <t>Parsley</t>
  </si>
  <si>
    <t>Patchouli</t>
  </si>
  <si>
    <t>Peony</t>
  </si>
  <si>
    <t>Peppermint</t>
  </si>
  <si>
    <t>Pimento</t>
  </si>
  <si>
    <t>Poppy</t>
  </si>
  <si>
    <t>Primrose</t>
  </si>
  <si>
    <t>Red Currant leaves</t>
  </si>
  <si>
    <t>Rhubarb</t>
  </si>
  <si>
    <t>Ribwort</t>
  </si>
  <si>
    <t>Rooibos</t>
  </si>
  <si>
    <t>Rose Hip</t>
  </si>
  <si>
    <t>Rosemary</t>
  </si>
  <si>
    <t>Rue</t>
  </si>
  <si>
    <t>Safflower</t>
  </si>
  <si>
    <t>Saffron</t>
  </si>
  <si>
    <t>Sage</t>
  </si>
  <si>
    <t>Salvia</t>
  </si>
  <si>
    <t>Sarsaparilla</t>
  </si>
  <si>
    <t>Sassafras</t>
  </si>
  <si>
    <t>Savory</t>
  </si>
  <si>
    <t>Silver lime / silver linden</t>
  </si>
  <si>
    <t>Sorrel</t>
  </si>
  <si>
    <t>Spearmint</t>
  </si>
  <si>
    <t>Spices</t>
  </si>
  <si>
    <t>St. John's wort</t>
  </si>
  <si>
    <t>Star Anise</t>
  </si>
  <si>
    <t>Stevia</t>
  </si>
  <si>
    <t>Stinging nettle</t>
  </si>
  <si>
    <t>Stone linden</t>
  </si>
  <si>
    <t>Sweet Fennel</t>
  </si>
  <si>
    <t>Taiga root</t>
  </si>
  <si>
    <t>Tarragon</t>
  </si>
  <si>
    <t>Terminalia</t>
  </si>
  <si>
    <t>Thyme</t>
  </si>
  <si>
    <t>Tulsi</t>
  </si>
  <si>
    <t>Turmeric</t>
  </si>
  <si>
    <t>Valerian</t>
  </si>
  <si>
    <t>Vanilla</t>
  </si>
  <si>
    <t>Vasaka</t>
  </si>
  <si>
    <t>Verbena</t>
  </si>
  <si>
    <t>Wasabi</t>
  </si>
  <si>
    <t>White Pepper</t>
  </si>
  <si>
    <t>Willow bark</t>
  </si>
  <si>
    <t>Willow herb</t>
  </si>
  <si>
    <t>Yarrow</t>
  </si>
  <si>
    <t>Yerba Mate</t>
  </si>
  <si>
    <t>Almond nut</t>
  </si>
  <si>
    <t>Cashew</t>
  </si>
  <si>
    <t>Hazelnut</t>
  </si>
  <si>
    <t>Macadamia</t>
  </si>
  <si>
    <t>Peanut</t>
  </si>
  <si>
    <t>Pecan</t>
  </si>
  <si>
    <t>Pistachio</t>
  </si>
  <si>
    <t>Tea plant</t>
  </si>
  <si>
    <t>Alfafa</t>
  </si>
  <si>
    <t>Arracacha</t>
  </si>
  <si>
    <t>Artichoke</t>
  </si>
  <si>
    <t>Arugula</t>
  </si>
  <si>
    <t>Asparagus</t>
  </si>
  <si>
    <t>Bean</t>
  </si>
  <si>
    <t>Beet, beetroot</t>
  </si>
  <si>
    <t>Bell Peppers</t>
  </si>
  <si>
    <t>Bitter gourd</t>
  </si>
  <si>
    <t>Broccoli</t>
  </si>
  <si>
    <t>Brussels Sprout</t>
  </si>
  <si>
    <t>Buttercup squash</t>
  </si>
  <si>
    <t>Cabbage</t>
  </si>
  <si>
    <t>Calabash</t>
  </si>
  <si>
    <t>Carrot</t>
  </si>
  <si>
    <t>Cassava</t>
  </si>
  <si>
    <t>Cauliflower</t>
  </si>
  <si>
    <t>Celery</t>
  </si>
  <si>
    <t>Chard</t>
  </si>
  <si>
    <t>Chayote, chocho, christophine</t>
  </si>
  <si>
    <t>Chilacayote</t>
  </si>
  <si>
    <t>Corn</t>
  </si>
  <si>
    <t>Cucumber</t>
  </si>
  <si>
    <t>Eggplant, Aubergine</t>
  </si>
  <si>
    <t>Endive</t>
  </si>
  <si>
    <t>Garlic</t>
  </si>
  <si>
    <t>Green bean / string bean</t>
  </si>
  <si>
    <t>Heart of Palm</t>
  </si>
  <si>
    <t>Kale</t>
  </si>
  <si>
    <t>Leek</t>
  </si>
  <si>
    <t>Lettuce</t>
  </si>
  <si>
    <t>Manioc / Cassava</t>
  </si>
  <si>
    <t>Mizuna</t>
  </si>
  <si>
    <t>Mustard greens</t>
  </si>
  <si>
    <t>Olive</t>
  </si>
  <si>
    <t>Onion</t>
  </si>
  <si>
    <t>Other fresh vegetables</t>
  </si>
  <si>
    <t>Pea</t>
  </si>
  <si>
    <t>Potato</t>
  </si>
  <si>
    <t>Pumpkin</t>
  </si>
  <si>
    <t>Radicchio</t>
  </si>
  <si>
    <t>Radish</t>
  </si>
  <si>
    <t>Rucula</t>
  </si>
  <si>
    <t>Spinach</t>
  </si>
  <si>
    <t>Squash</t>
  </si>
  <si>
    <t>Sweet Onion</t>
  </si>
  <si>
    <t>Sweet Potato</t>
  </si>
  <si>
    <t>Taro / Kalo</t>
  </si>
  <si>
    <t>Tomato</t>
  </si>
  <si>
    <t>Vegetables</t>
  </si>
  <si>
    <t>Watercresses</t>
  </si>
  <si>
    <t>Yam</t>
  </si>
  <si>
    <t>Commodity</t>
  </si>
  <si>
    <t>Cert Holder Country</t>
  </si>
  <si>
    <t>Benchmark (Kg)</t>
  </si>
  <si>
    <t>Cote D'Ivoire</t>
  </si>
  <si>
    <t>Oil Palm</t>
  </si>
  <si>
    <t>Pineapple</t>
  </si>
  <si>
    <t>Open Date</t>
  </si>
  <si>
    <t>How many NCs found?</t>
  </si>
  <si>
    <t>Nº of Lawsuit/ Resolution</t>
  </si>
  <si>
    <t>Audit Summary</t>
  </si>
  <si>
    <t>NCs Found in Audit</t>
  </si>
  <si>
    <t>Process Monitoring</t>
  </si>
  <si>
    <t>Step 1: Prepare your planning stage on tabs 2, 2a and 2b.</t>
  </si>
  <si>
    <t>Step 2: Report audit summary information in tab 3.</t>
  </si>
  <si>
    <t>1) History of applicant. New applicant or applicant certified in the last 2 years against the UTZ and/or Rainforest Alliance 2017 program?</t>
  </si>
  <si>
    <t>Topic of the Lawsuit</t>
  </si>
  <si>
    <t>9) Average estimated yield of main crop of applicant (Kg/ha)</t>
  </si>
  <si>
    <t>10) Total area (ha) of main certified crop</t>
  </si>
  <si>
    <t>11) Total number of permanent workers</t>
  </si>
  <si>
    <t>12) Total number of temporary workers</t>
  </si>
  <si>
    <t>Verification Level</t>
  </si>
  <si>
    <t>b. Self-assessment</t>
  </si>
  <si>
    <t>Deforestation/ Encroachment risk parameters</t>
  </si>
  <si>
    <t>All green - Low</t>
  </si>
  <si>
    <t>Any Red - High</t>
  </si>
  <si>
    <t>&gt; 1</t>
  </si>
  <si>
    <t>&gt; 0.5</t>
  </si>
  <si>
    <t>0.5 &lt;, &gt; 1</t>
  </si>
  <si>
    <t>Deforestation  risk</t>
  </si>
  <si>
    <t>In RA Risk Assessment</t>
  </si>
  <si>
    <t>all green</t>
  </si>
  <si>
    <t>any orange but no red</t>
  </si>
  <si>
    <t>any red</t>
  </si>
  <si>
    <t>Encroachment  risk</t>
  </si>
  <si>
    <t>Any Orange, but no Red - Medium</t>
  </si>
  <si>
    <t>15)Total number of workers below 18 years</t>
  </si>
  <si>
    <t>16) Total number of houses provided to workers</t>
  </si>
  <si>
    <t>17)Total number of labor providers used</t>
  </si>
  <si>
    <t>18) Total number of migrant workers</t>
  </si>
  <si>
    <t>19) Number of other certification scheme(s)</t>
  </si>
  <si>
    <t>Official Template</t>
  </si>
  <si>
    <t>7th of June 2021</t>
  </si>
  <si>
    <t>Interviewed Workers</t>
  </si>
  <si>
    <t>Was it an audit combined with other schemes?</t>
  </si>
  <si>
    <t>What method was used in this audit?</t>
  </si>
  <si>
    <t>Remote</t>
  </si>
  <si>
    <t>Coffee Arabica</t>
  </si>
  <si>
    <t>Coffee Robusta</t>
  </si>
  <si>
    <t>Contract signature Date:</t>
  </si>
  <si>
    <t>Executed</t>
  </si>
  <si>
    <t>Version:</t>
  </si>
  <si>
    <r>
      <t xml:space="preserve">Indicate below the required information per site/farms that you wish to include in the certification scope, </t>
    </r>
    <r>
      <rPr>
        <b/>
        <i/>
        <sz val="10"/>
        <color rgb="FF175259"/>
        <rFont val="Century Gothic"/>
        <family val="2"/>
      </rPr>
      <t>considering the peak of your main harvest or production period (in case of continuous production).</t>
    </r>
    <r>
      <rPr>
        <i/>
        <sz val="10"/>
        <color rgb="FF175259"/>
        <rFont val="Century Gothic"/>
        <family val="2"/>
      </rPr>
      <t xml:space="preserve">
Bear in mind that all sites also need to be included in the Traceability Platform as to be shown in the Certificate.</t>
    </r>
  </si>
  <si>
    <t>Total Area (ha)
of the whole farm</t>
  </si>
  <si>
    <t>D. Details on area composition and use</t>
  </si>
  <si>
    <t>Protected Area (ha) inside the farm</t>
  </si>
  <si>
    <t>Area (ha) under irrigation</t>
  </si>
  <si>
    <t>Area (ha) pruned this year</t>
  </si>
  <si>
    <r>
      <t xml:space="preserve">Indicate below the required information per site that you wish to include in the certification scope, </t>
    </r>
    <r>
      <rPr>
        <b/>
        <i/>
        <sz val="10"/>
        <color rgb="FF175259"/>
        <rFont val="Century Gothic"/>
        <family val="2"/>
      </rPr>
      <t>considering the peak of your main harvest or production period (in case of continuous production).</t>
    </r>
    <r>
      <rPr>
        <i/>
        <sz val="10"/>
        <color rgb="FF175259"/>
        <rFont val="Century Gothic"/>
        <family val="2"/>
      </rPr>
      <t xml:space="preserve">
Bear in mind that all sites also need to be included in the Traceability Platform as to be shown in the Certificate.</t>
    </r>
  </si>
  <si>
    <t>Is the information provided sufficient to accept the application?</t>
  </si>
  <si>
    <t>CB Application Approval Date:</t>
  </si>
  <si>
    <t>CB Agreement Signature:</t>
  </si>
  <si>
    <t>Min Nº of Farms Units to visit combining all sampled farms</t>
  </si>
  <si>
    <t>Accommodation</t>
  </si>
  <si>
    <t>A. Identification of the Assessment</t>
  </si>
  <si>
    <t>Quality Review competition date</t>
  </si>
  <si>
    <t>Performs tasks on verification under the supervision of an auditor or the lead auditor at all times.</t>
  </si>
  <si>
    <t>Existent Applicant</t>
  </si>
  <si>
    <t>Supports in employing specific audit methods for gathering evidence in a given topic identified as high/medium risk for the audit context.</t>
  </si>
  <si>
    <t>Interpreter</t>
  </si>
  <si>
    <t>Supports the audit team by literally translating statements of interviews and shall not influence on (non)conformity assessment.</t>
  </si>
  <si>
    <t>For Single, is always 1; for Multi-Farm is all should be audited Within 3 years (0,33).</t>
  </si>
  <si>
    <t>All should be audited for single; all audited within 3 year for multi-farm</t>
  </si>
  <si>
    <r>
      <t xml:space="preserve">The </t>
    </r>
    <r>
      <rPr>
        <b/>
        <sz val="10"/>
        <color rgb="FF175259"/>
        <rFont val="Century Gothic"/>
        <family val="2"/>
      </rPr>
      <t>Certification Application Form (CAF)</t>
    </r>
    <r>
      <rPr>
        <sz val="10"/>
        <color rgb="FF175259"/>
        <rFont val="Century Gothic"/>
        <family val="2"/>
      </rPr>
      <t xml:space="preserve"> is an official template provided by Rainforest Alliance for its certification processes  to increase the level of consistency, credibility and transparency. This template is </t>
    </r>
    <r>
      <rPr>
        <b/>
        <sz val="10"/>
        <color rgb="FF175259"/>
        <rFont val="Century Gothic"/>
        <family val="2"/>
      </rPr>
      <t>mandatory</t>
    </r>
    <r>
      <rPr>
        <sz val="10"/>
        <color rgb="FF175259"/>
        <rFont val="Century Gothic"/>
        <family val="2"/>
      </rPr>
      <t xml:space="preserve"> for all Certificate Holders (CHs) and Certification Bodies (CBs) and it is based on all related and biding requirements of the Certification and Auditing Rules. </t>
    </r>
    <r>
      <rPr>
        <b/>
        <sz val="10"/>
        <color rgb="FF175259"/>
        <rFont val="Century Gothic"/>
        <family val="2"/>
      </rPr>
      <t>All information the applicable tabs is mandatory, if applicable to a given country/scope</t>
    </r>
    <r>
      <rPr>
        <sz val="10"/>
        <color rgb="FF175259"/>
        <rFont val="Century Gothic"/>
        <family val="2"/>
      </rPr>
      <t>.
All tabs in this document are mandatory, and Rainforest Alliance  also provides a series of guidance templates to be used at the discretion of CBs, if they need references to complement or structure their internal processes related to the Rainforest Alliance.</t>
    </r>
  </si>
  <si>
    <r>
      <rPr>
        <b/>
        <sz val="10"/>
        <color rgb="FF175259"/>
        <rFont val="Century Gothic"/>
        <family val="2"/>
      </rPr>
      <t>Farm Certificate Holders</t>
    </r>
    <r>
      <rPr>
        <sz val="10"/>
        <color rgb="FF175259"/>
        <rFont val="Century Gothic"/>
        <family val="2"/>
      </rPr>
      <t xml:space="preserve"> should </t>
    </r>
    <r>
      <rPr>
        <b/>
        <sz val="10"/>
        <color rgb="FF175259"/>
        <rFont val="Century Gothic"/>
        <family val="2"/>
      </rPr>
      <t>only</t>
    </r>
    <r>
      <rPr>
        <sz val="10"/>
        <color rgb="FF175259"/>
        <rFont val="Century Gothic"/>
        <family val="2"/>
      </rPr>
      <t xml:space="preserve"> fill in the  information required in the </t>
    </r>
    <r>
      <rPr>
        <b/>
        <sz val="10"/>
        <color rgb="FFFF7C80"/>
        <rFont val="Century Gothic"/>
        <family val="2"/>
      </rPr>
      <t>red tab (1)</t>
    </r>
    <r>
      <rPr>
        <b/>
        <sz val="10"/>
        <color rgb="FF175259"/>
        <rFont val="Century Gothic"/>
        <family val="2"/>
      </rPr>
      <t xml:space="preserve">. </t>
    </r>
    <r>
      <rPr>
        <sz val="10"/>
        <color rgb="FF175259"/>
        <rFont val="Century Gothic"/>
        <family val="2"/>
      </rPr>
      <t xml:space="preserve"> They should send this information to their relevant Certification Body. This will allow Farm Certificate Holders to request quotations from as many Certification Bodies as they wish, without having to fill out separate forms. Fill in tab </t>
    </r>
    <r>
      <rPr>
        <i/>
        <sz val="10"/>
        <color rgb="FF175259"/>
        <rFont val="Century Gothic"/>
        <family val="2"/>
      </rPr>
      <t>1. Application form</t>
    </r>
    <r>
      <rPr>
        <sz val="10"/>
        <color rgb="FF175259"/>
        <rFont val="Century Gothic"/>
        <family val="2"/>
      </rPr>
      <t xml:space="preserve"> and send this to your Certification Body of choice.</t>
    </r>
  </si>
  <si>
    <r>
      <rPr>
        <b/>
        <sz val="10"/>
        <color rgb="FF175259"/>
        <rFont val="Century Gothic"/>
        <family val="2"/>
      </rPr>
      <t>Certification Bodies</t>
    </r>
    <r>
      <rPr>
        <sz val="10"/>
        <color rgb="FF175259"/>
        <rFont val="Century Gothic"/>
        <family val="2"/>
      </rPr>
      <t xml:space="preserve"> receive this document from a Certificate Holder or an  applicant. They  conduct the audit planning and execution activities in the same file. This helps to centralize information for review by Quality Reviewers and the Rainforest Alliance. Tabs marked</t>
    </r>
    <r>
      <rPr>
        <b/>
        <sz val="10"/>
        <color rgb="FF94BA29"/>
        <rFont val="Century Gothic"/>
        <family val="2"/>
      </rPr>
      <t xml:space="preserve">  in green (2, 2a and 2b) are related to the planning stage</t>
    </r>
    <r>
      <rPr>
        <sz val="10"/>
        <color rgb="FF175259"/>
        <rFont val="Century Gothic"/>
        <family val="2"/>
      </rPr>
      <t xml:space="preserve"> of the audit the tab marked in </t>
    </r>
    <r>
      <rPr>
        <b/>
        <sz val="10"/>
        <color rgb="FF1A52C2"/>
        <rFont val="Century Gothic"/>
        <family val="2"/>
      </rPr>
      <t>blue  (3) is related to the reporting stage of the audit</t>
    </r>
    <r>
      <rPr>
        <sz val="10"/>
        <color rgb="FF175259"/>
        <rFont val="Century Gothic"/>
        <family val="2"/>
      </rPr>
      <t>. Please know that the audit findings checklist is provided directly in the Rainforest Alliace Certification Platform.</t>
    </r>
  </si>
  <si>
    <t>Job Title:</t>
  </si>
  <si>
    <r>
      <t xml:space="preserve">Please provide below the information related to the scope of your certification, including the crops you wish to certify. Bear in mind that the harvest time of the main crop will determine the window for your audit to happen.
In this form, you have space for 4 crops. Please provide information for your 4 main crops (the 4 crops with largest volumes). The main crop is the one with the largest volume within the certification cycle (3 years), and the crop that will be used to calculate the audit window. Also, remember that </t>
    </r>
    <r>
      <rPr>
        <b/>
        <i/>
        <sz val="10"/>
        <color rgb="FF175259"/>
        <rFont val="Century Gothic"/>
        <family val="2"/>
      </rPr>
      <t>the volumes and area should be provided for one year harvest season or production period (in case of continuous production).</t>
    </r>
    <r>
      <rPr>
        <i/>
        <sz val="10"/>
        <color rgb="FF175259"/>
        <rFont val="Century Gothic"/>
        <family val="2"/>
      </rPr>
      <t xml:space="preserve">
If you produce more than 4 crops, the remaining ones should be added  in the Rainforest Alliance Certification Platform only.</t>
    </r>
  </si>
  <si>
    <r>
      <t>Please list here other certification schemes you may have
I</t>
    </r>
    <r>
      <rPr>
        <b/>
        <sz val="8"/>
        <color theme="0"/>
        <rFont val="Century Gothic"/>
        <family val="2"/>
      </rPr>
      <t>ndicate one per cell</t>
    </r>
  </si>
  <si>
    <t>Year in Cycle</t>
  </si>
  <si>
    <t>Nº Subcontractors in Cert. Crops</t>
  </si>
  <si>
    <t>Nº Intermediaries in Cert. Crops</t>
  </si>
  <si>
    <t>Nº Service Providers in Cert. Crops</t>
  </si>
  <si>
    <t>Nº Labor Providers in Cert. Crops</t>
  </si>
  <si>
    <t>Nº Purchase Centers</t>
  </si>
  <si>
    <t>Main Harvest Start Date</t>
  </si>
  <si>
    <t>Main Harvest End Date</t>
  </si>
  <si>
    <t>Minor Harvest Start Date</t>
  </si>
  <si>
    <t>Minor Harvest End Date</t>
  </si>
  <si>
    <r>
      <t xml:space="preserve">Indicate below the required information per site that you wish to include in the certification scope, </t>
    </r>
    <r>
      <rPr>
        <b/>
        <i/>
        <sz val="10"/>
        <color rgb="FF175259"/>
        <rFont val="Century Gothic"/>
        <family val="2"/>
      </rPr>
      <t>considering the peak of your main harvest or production period (in case of continuous production).</t>
    </r>
    <r>
      <rPr>
        <i/>
        <sz val="10"/>
        <color rgb="FF175259"/>
        <rFont val="Century Gothic"/>
        <family val="2"/>
      </rPr>
      <t xml:space="preserve">
Bear in mind that all sites also need to be included in the Traceability Platform  to be shown in the Certificate.
The blue cells indicate facilities. Please count the 'structures and/or buildings', and NOT the number of machines present.</t>
    </r>
  </si>
  <si>
    <t>F. Details on Composition of Committees</t>
  </si>
  <si>
    <t>Please indicate below the responsible persons or Committee members for the Grievance mechanism, Gender, and Assess and Address Committees.
Please indicate their names and contact details (e-mail and/or telephone number) to ensure they can be contacted.</t>
  </si>
  <si>
    <t>This section is a summary of the key data provided above and is not meant to be filled out.
Confirm below the key information of your certification application. In case information is not correct, please review input data.</t>
  </si>
  <si>
    <t>Date of Scope Confirmation in RACP</t>
  </si>
  <si>
    <t>Ratio m/f Temporary Workers</t>
  </si>
  <si>
    <t>Children Working/Living</t>
  </si>
  <si>
    <r>
      <t>The Certificate Holder declares hat the information is reliable and complete and that it knows and will comply with the Standard. This document</t>
    </r>
    <r>
      <rPr>
        <b/>
        <i/>
        <sz val="10"/>
        <color rgb="FF175259"/>
        <rFont val="Century Gothic"/>
        <family val="2"/>
      </rPr>
      <t xml:space="preserve"> does not</t>
    </r>
    <r>
      <rPr>
        <i/>
        <sz val="10"/>
        <color rgb="FF175259"/>
        <rFont val="Century Gothic"/>
        <family val="2"/>
      </rPr>
      <t xml:space="preserve"> replace the Certification Agreement/contract between CB and CH, and the section below is intended to highlight the key clauses of the RA program for the Registration/Preparation stage.
The document should be signed by the legal responsible of the Certificate Holder. Digital signatures are accepted.</t>
    </r>
  </si>
  <si>
    <t xml:space="preserve">H1. THE CERTIFICATE HOLDER attests that the information provided in this application is accurate and complete, to the best of its knowledge.
H2. THE CERTIFICATE HOLDER authorizes the data contained in this application to be communicated by the Rainforest Alliance, if the certification is granted.
H3. THE CERTIFICATE HOLDER has read and understood the current version of the binding documents of the Rainforest Alliance certification program applicable scopes.
H4. THE CERTIFICATE HOLDER has read and understood, and THE CERTIFICATE HOLDER is committed to comply with the certification requirements. 
H5. THE CERTIFICATE HOLDER commits to inform THE CERTIFICATION BODY about any changes to the provided information  in order to correct  quotations or contracts issued.
H6. THE CERTIFICATE HOLDER commits to pay any applicable fees regarding Rainforest Alliance Certification established by the CERTIFICATION BODY and/or the RAINFOREST ALLIANCE.
H7. THE CERTIFICATE HOLDER acknowledges, without limitation, the decision of THE CERTIFICATION BODY regarding the processing of this application.
H8. THE CERTIFICATE HOLDER declares not having legal lawsuits on matters or topics covered by the Rainforest Alliance Sustainable Agriculture Standard. If the CERTIFICATE HOLDER is party to one such lawsuit, the CERTIFICATE HOLDER agrees to provide information on such lawsuits to the CERTIFICATION BODY as part of this application and in line with this form.	</t>
  </si>
  <si>
    <t>Status:</t>
  </si>
  <si>
    <t>A. Identification of the Certificate Holder (CH) and Contact Person</t>
  </si>
  <si>
    <t>Address of the Operation:</t>
  </si>
  <si>
    <t>Phone number:</t>
  </si>
  <si>
    <r>
      <t xml:space="preserve">Indicate below the information requested related to the scope of the audit. As per Certification Rules clauses 1.1.9 and 1.1.10, The scope of the applicable standard requirements from </t>
    </r>
    <r>
      <rPr>
        <b/>
        <i/>
        <sz val="10"/>
        <color rgb="FF175259"/>
        <rFont val="Century Gothic"/>
        <family val="2"/>
      </rPr>
      <t>chapters 1, 4.5, 4.6, 5 and 6</t>
    </r>
    <r>
      <rPr>
        <i/>
        <sz val="10"/>
        <color rgb="FF175259"/>
        <rFont val="Century Gothic"/>
        <family val="2"/>
      </rPr>
      <t xml:space="preserve"> shall cover </t>
    </r>
    <r>
      <rPr>
        <b/>
        <i/>
        <sz val="10"/>
        <color rgb="FF175259"/>
        <rFont val="Century Gothic"/>
        <family val="2"/>
      </rPr>
      <t>all operations and areas</t>
    </r>
    <r>
      <rPr>
        <i/>
        <sz val="10"/>
        <color rgb="FF175259"/>
        <rFont val="Century Gothic"/>
        <family val="2"/>
      </rPr>
      <t xml:space="preserve"> of all entities (farms, sites, subcontractors etc.) included in the certification scope of the CH. The scope of the applicable standard requirements from </t>
    </r>
    <r>
      <rPr>
        <b/>
        <i/>
        <sz val="10"/>
        <color rgb="FF175259"/>
        <rFont val="Century Gothic"/>
        <family val="2"/>
      </rPr>
      <t>chapters 2, 3 and 4 (except 4.5, 4.6)</t>
    </r>
    <r>
      <rPr>
        <i/>
        <sz val="10"/>
        <color rgb="FF175259"/>
        <rFont val="Century Gothic"/>
        <family val="2"/>
      </rPr>
      <t xml:space="preserve"> shall focus on the </t>
    </r>
    <r>
      <rPr>
        <b/>
        <i/>
        <sz val="10"/>
        <color rgb="FF175259"/>
        <rFont val="Century Gothic"/>
        <family val="2"/>
      </rPr>
      <t>crop and activities</t>
    </r>
    <r>
      <rPr>
        <i/>
        <sz val="10"/>
        <color rgb="FF175259"/>
        <rFont val="Century Gothic"/>
        <family val="2"/>
      </rPr>
      <t xml:space="preserve"> related to the crop to be sold with a Rainforest Alliance certified claim.</t>
    </r>
  </si>
  <si>
    <t>Date of the Audit Plan</t>
  </si>
  <si>
    <t>Self-selected Improvements</t>
  </si>
  <si>
    <t>Self-selected Smart Meters</t>
  </si>
  <si>
    <t>Method to be Used</t>
  </si>
  <si>
    <t>Is This a Combined Audit with Other Schemes?</t>
  </si>
  <si>
    <t>Which Schemes?</t>
  </si>
  <si>
    <t>Please indicate below the composition of the audit team. Bear in mind the Auditing Rules regarding audit team composition to form the audit team.</t>
  </si>
  <si>
    <t>Indicate below details of the audit: Activities such as open and closing meetings, site verification, facility tours, verification of processing sites, interviews, documentation check, and which section of the Standard it relates to, on-site visiting of workers' facilities, infrastructure evaluation, stakeholder meetings, visit to subcontractors, traceability check, the responsible person and the resources needed to carried this out.</t>
  </si>
  <si>
    <t>As established in clause 1.1.18 of Certification Rules, CH compliance should be checked as of this date.</t>
  </si>
  <si>
    <r>
      <t>1</t>
    </r>
    <r>
      <rPr>
        <b/>
        <vertAlign val="superscript"/>
        <sz val="9"/>
        <color rgb="FF175259"/>
        <rFont val="Century Gothic"/>
        <family val="2"/>
      </rPr>
      <t xml:space="preserve">st </t>
    </r>
    <r>
      <rPr>
        <b/>
        <sz val="9"/>
        <color rgb="FF175259"/>
        <rFont val="Century Gothic"/>
        <family val="2"/>
      </rPr>
      <t>Proposed Audit Start Date</t>
    </r>
  </si>
  <si>
    <r>
      <t>1</t>
    </r>
    <r>
      <rPr>
        <b/>
        <vertAlign val="superscript"/>
        <sz val="9"/>
        <color rgb="FF175259"/>
        <rFont val="Century Gothic"/>
        <family val="2"/>
      </rPr>
      <t xml:space="preserve">st </t>
    </r>
    <r>
      <rPr>
        <b/>
        <sz val="9"/>
        <color rgb="FF175259"/>
        <rFont val="Century Gothic"/>
        <family val="2"/>
      </rPr>
      <t>Proposed Audit End Date</t>
    </r>
  </si>
  <si>
    <t>This is the number of farms/sites to be included in the audit. The lead auditor should establish the number of farm/sites to be visited, based on the Auditing Rules</t>
  </si>
  <si>
    <t>These are the number of external actors to be included in the audit. The lead auditor should establish the number of actors to be visited, based on the Auditing Rules.</t>
  </si>
  <si>
    <t>Habitable Areas to Visit</t>
  </si>
  <si>
    <t># of Workers Whose Files Need to be Checked</t>
  </si>
  <si>
    <t>Document List to be Made available by the CH to the Audit team:</t>
  </si>
  <si>
    <t>E.g. Management system, worker records, geodata, production records, factory records, traceability, purchase/sales procedures and purchase/sales records , IMS, approvals and sanctions.  The audit team should specify the documents as much as possible below, bearing in mind that the audit is not limited to the documents listed below.</t>
  </si>
  <si>
    <t>List of People/Professionals to Be Present During the Audit.</t>
  </si>
  <si>
    <t>Please indicate below which are the topics that the CH will afford/pay.</t>
  </si>
  <si>
    <t>C. Audit Team Composition</t>
  </si>
  <si>
    <t>The minimum number of interviews and farm unities to be visited is based on the information provided by the CH. The lead auditor may decide to extend them to gather more evidence or assess risks.</t>
  </si>
  <si>
    <r>
      <t xml:space="preserve">Activity
</t>
    </r>
    <r>
      <rPr>
        <b/>
        <sz val="8"/>
        <color rgb="FF175259"/>
        <rFont val="Century Gothic"/>
        <family val="2"/>
      </rPr>
      <t>(Describe the details of the auditing activities separated by chapter, type of verification and person responsible)</t>
    </r>
  </si>
  <si>
    <t>E.g. management representative, HR/payroll staff, management of processing facilities, Occupational Health and Safety Committee representative if applicable, workers representatives including representative(s) of trade union(s), if applicable, assess-and-address committee representative, gender committee representative, grievance committee representative, representatives of any other committees.</t>
  </si>
  <si>
    <t>Certificate Holder:</t>
  </si>
  <si>
    <t xml:space="preserve">Person Responsible for the Assessment </t>
  </si>
  <si>
    <t>Please fill in the cells in white below. A risk category for the applicant will be generated based on the answers and the data provided by the applicant tab "1.Application Form",. This risk assessment is based on rule 2.3.19 of the Certification and Auditing rules, version 1.1. Using this risk assessment is thus mandatory for every audit.</t>
  </si>
  <si>
    <t>3) If applicant certified in the last 2 years, was there any non-certification, cancellation or suspension in the last 2 years?</t>
  </si>
  <si>
    <t>5) Result of Rainforest Alliance Country Risk Map assessment for Child Labor</t>
  </si>
  <si>
    <t>6) Result of Rainforest Alliance Country Risk Map assessment for Forced Labor</t>
  </si>
  <si>
    <t>7) Deforestation Risk Assessment (Based on risk maps provided by Rainforest Alliance)</t>
  </si>
  <si>
    <t>8) Encroachment Risk Assessment (Based on risk maps provided by Rainforest Alliance)</t>
  </si>
  <si>
    <t>C. Lawsuit Investigation</t>
  </si>
  <si>
    <r>
      <t xml:space="preserve">Please carefully read the clauses below and sign your agreement to the audit plan before the audit happens. This document </t>
    </r>
    <r>
      <rPr>
        <b/>
        <i/>
        <sz val="10"/>
        <color rgb="FF175259"/>
        <rFont val="Century Gothic"/>
        <family val="2"/>
      </rPr>
      <t>does not</t>
    </r>
    <r>
      <rPr>
        <i/>
        <sz val="10"/>
        <color rgb="FF175259"/>
        <rFont val="Century Gothic"/>
        <family val="2"/>
      </rPr>
      <t xml:space="preserve"> replace the Certification Agreement/contract between CB and CH, and the section below is intended to highlight the key clauses of the Rainforest Alliance program for the Planning/Preparation stage.
The document should be signed by the legal representative of the Certificate Holder. Digital signatures are accepted.</t>
    </r>
  </si>
  <si>
    <t>Indicate the status of the application (approved/rejected), the date of  approval (if approved) and date of signature of the Contract Agreement.
The document should be signed by the legal representative of the Certificate Holder. Digital signatures are accepted.</t>
  </si>
  <si>
    <r>
      <t xml:space="preserve">In clause 2.3.19.u of Annex AR4 of the Auditing Rules, CBs are asked to conduct a preliminary investigation on lawsuits that are open against the Certificate Holder and/or its legal representative on topics related to the social chapter of the Rainforest Alliance Sustainable Agriculture Standard. It is recommended that for countries where deforestation is considered as high risk, the CB should extend this investigation to environmental topics whenever possible.
The CB can do this investigation in public court systems and/or by obtaining self-declarations from the Certificate Holder. Both should be listed below. The CB acknowledges that the investigation was properly conducted and </t>
    </r>
    <r>
      <rPr>
        <b/>
        <i/>
        <sz val="10"/>
        <color rgb="FF175259"/>
        <rFont val="Century Gothic"/>
        <family val="2"/>
      </rPr>
      <t>keeps evidence of such consultations in its QMS</t>
    </r>
    <r>
      <rPr>
        <i/>
        <sz val="10"/>
        <color rgb="FF175259"/>
        <rFont val="Century Gothic"/>
        <family val="2"/>
      </rPr>
      <t>.</t>
    </r>
  </si>
  <si>
    <t>The calculation presented below is in line with the Auditing and Certification Rules of the Rainforest Alliance, and therefore mandatory. It is delivered in auditor/days considering a working day to encompass eight hours. Also, it is important to note that to ensure the highest quality of auditing, auditors should only work eight hours per audit day including traveling time, as per clauses 2.1.4 and 2.1.5 of the Auditing Rules.
The CB should only select the Farm Proximity Factor, and indicate the traveling time and extra time (if any). All other values are calculated automatically.</t>
  </si>
  <si>
    <t>Processing Units</t>
  </si>
  <si>
    <t>Combined/Integrated Audit?</t>
  </si>
  <si>
    <t>Calculated based on the General Risk Assessment, as per Rule 2.5.4.</t>
  </si>
  <si>
    <t>Calculated as per Rainforest Alliance methodology</t>
  </si>
  <si>
    <t>Each facility is factored as 0.25 aud/d (2h).</t>
  </si>
  <si>
    <t>In aud/d based on individual interviews as 0.03 aud/d (15 min).</t>
  </si>
  <si>
    <t>Each habitable area is factored as 0.03 aud/d (15 min).</t>
  </si>
  <si>
    <t>Each External Actor is factored as  0.25 aud/d (2h).</t>
  </si>
  <si>
    <t>Each Purchase Center is factored as 0.18 aud/d (1.5h).</t>
  </si>
  <si>
    <t>The CB can assign extra audit time based on the audit risk analysis and other factors they may find applicable, based in the Annex AR4 of the Auditing Rules, for example, for off-site investigations.</t>
  </si>
  <si>
    <r>
      <t xml:space="preserve">Please choose as per Annex AR10:
No combined audit - </t>
    </r>
    <r>
      <rPr>
        <b/>
        <i/>
        <sz val="9"/>
        <color rgb="FF175259"/>
        <rFont val="Century Gothic"/>
        <family val="2"/>
      </rPr>
      <t>1.00</t>
    </r>
    <r>
      <rPr>
        <i/>
        <sz val="9"/>
        <color rgb="FF175259"/>
        <rFont val="Century Gothic"/>
        <family val="2"/>
      </rPr>
      <t xml:space="preserve">
Combined audit with 2 schemes - </t>
    </r>
    <r>
      <rPr>
        <b/>
        <i/>
        <sz val="9"/>
        <color rgb="FF175259"/>
        <rFont val="Century Gothic"/>
        <family val="2"/>
      </rPr>
      <t>1.50</t>
    </r>
    <r>
      <rPr>
        <i/>
        <sz val="9"/>
        <color rgb="FF175259"/>
        <rFont val="Century Gothic"/>
        <family val="2"/>
      </rPr>
      <t xml:space="preserve">
Combined audits with 3+ schemes - </t>
    </r>
    <r>
      <rPr>
        <b/>
        <i/>
        <sz val="9"/>
        <color rgb="FF175259"/>
        <rFont val="Century Gothic"/>
        <family val="2"/>
      </rPr>
      <t>1.75</t>
    </r>
    <r>
      <rPr>
        <i/>
        <sz val="9"/>
        <color rgb="FF175259"/>
        <rFont val="Century Gothic"/>
        <family val="2"/>
      </rPr>
      <t xml:space="preserve">
If the cell is shown in red, please review the information.</t>
    </r>
  </si>
  <si>
    <t>Was the Audit Terminated?</t>
  </si>
  <si>
    <t>Please see below an overview of the executed audit sample versus what was planned. In case the sample executed is less than what was planned, the cells below will be colored in red and the CB should provide justification.</t>
  </si>
  <si>
    <t>Below you can see the deadline of all time-bound activities in the certification process triggered before the first audit date and after the last audit date. The Quality Review team can use this to ensure timelines were complied with.</t>
  </si>
  <si>
    <t>If you want to apply for Rainforest Alliance certification, please start by providing the general information about your operation and relevant contact people.</t>
  </si>
  <si>
    <t>The following form is an extract of key information provided by the Applicant/Certificate Holder in the Rainforest Alliance Certification Platform during the Registration Process. It summarizes critical information to determine audit scope, planning, duration and reporting. By agreeing to the Terms &amp; Conditions, the Certificate Holder confirms that the data below is accurate and acknowledges that discrepancies in such data that are identified in the audit will lead to potential increase of samples, audit duration, and/or scope.
The CB is responsible for matching the information provided below with the information in the Rainforest Alliance Certification Platform and in the Certificate issued, at least once per year.</t>
  </si>
  <si>
    <t xml:space="preserve">F1. THE CERTIFICATE HOLDER acknowledges that the CERTIFICATION BODY may subcontract auditors to carry out the service requested.
F2. THE CERTIFICATE HOLDER will provide all necessary information for auditors to evaluate the farm and all facilities and activities within the certificate scope. 
F3. THE CERTIFICATE HOLDER will keep a record of all claims presented to the organization in relation to product compliance with the relevant standards and will make these records available to the CERTIFICATION BODY. THE CERTIFICATE HOLDER shall take adequate actions in regard to such claims as well as to any deficiency of products or services which may affect compliance with certification requirements. THE CERTIFICATE HOLDER shall document actions taken.
F4. THE CERTIFICATE HOLDER will make certification claims only in relation to the certification scope.
F5. THE CERTIFICATE HOLDER shall not employ the certified product in a way that damages the image of the  CERTIFICATION BODY  and will not include any declaration of certified product which may be considered as erroneous or unauthorized by the CERTIFICATION BODY.
F6. Upon suspension or cancellation of certification, THE CERTIFICATE HOLDER will discontinue use of all public affairs that contain any reference to certification, and return all certification documents that the CERTIFICATION BODY may request.
F7. THE CERTIFICATE HOLDER will use certification only to indicate that certified products are in conformity with specific standards.
F8. THE CERTIFICATE HOLDER will make an effort to guarantee that neither the certificate nor the report or any of its parts are used in a misleading manner.
F9. THE CERTIFICATE HOLDER will comply with the CERTIFICATION BODY’S requirements when mentioning product certification in media such as documents, brochures or publicity.
F10. The CERTIFICATION BODY confirms that all its auditors, reviewers, support staff, managers and other related personnel are free of conflict of interest of any financial, commercial, relation or procedural nature and are committed to anti-bribery policies established by the CB and the Rainforest Alliance.		</t>
  </si>
  <si>
    <t>All should be audited for each audit.</t>
  </si>
  <si>
    <t>Map available here</t>
  </si>
  <si>
    <t>13 )Proportion from male to female permanent workers. 
How many male workers are there for each female worker.</t>
  </si>
  <si>
    <t>2) If previously certified applicant, how many non-conformities were raised in latest audit, based on the last audit report (UTZ or RA 2017)?</t>
  </si>
  <si>
    <t>a. Confirmed Scope information</t>
  </si>
  <si>
    <t>RACP and in CAF</t>
  </si>
  <si>
    <t>Documents to be submitted to the CB through application.</t>
  </si>
  <si>
    <t>RACP and mail</t>
  </si>
  <si>
    <t>Mail</t>
  </si>
  <si>
    <t>1.2.12 -1.2.15</t>
  </si>
  <si>
    <t xml:space="preserve">c. Deforestation/ Protected Area Risk Analysis </t>
  </si>
  <si>
    <t>d. Checklist of applicable requirements</t>
  </si>
  <si>
    <t>If available</t>
  </si>
  <si>
    <t>All other documents may be presented during the audit for verification.</t>
  </si>
  <si>
    <t>Messages</t>
  </si>
  <si>
    <t>Note for translator: No need to translate this tab</t>
  </si>
  <si>
    <t>Senior Director, Standards and Assurance</t>
  </si>
  <si>
    <t>AR 4.42.a</t>
  </si>
  <si>
    <t>4) Are there complaints, open lawsuits or inclusion of relevant databases against the CH? If so, elaborate in comment section.</t>
  </si>
  <si>
    <t>Values in Red, Modfied due to the Provisional Policy</t>
  </si>
  <si>
    <t>e. Latest audit report and transaction records</t>
  </si>
  <si>
    <t>Work Concat</t>
  </si>
  <si>
    <t>CB assigned extra time</t>
  </si>
  <si>
    <t>Actual Audit Days/nº of Auditors</t>
  </si>
  <si>
    <t>Actual audit days + Logistics</t>
  </si>
  <si>
    <t>1.1 July 2021</t>
  </si>
  <si>
    <t>1.1</t>
  </si>
  <si>
    <t>14) Proportion from male to female temporary workers. 
How many male workers are there for each female worker.</t>
  </si>
  <si>
    <t>SA-F-GA-3-V1.1</t>
  </si>
  <si>
    <t>For Farm Certificate Holders &amp; Applicants
Single farm and Multi-farm certification</t>
  </si>
  <si>
    <t>Audit Plan</t>
  </si>
  <si>
    <t>Nº of packing + other facilities processing semi-finished and/or finished products</t>
  </si>
  <si>
    <t>21st of July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</si>
</sst>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 #,##0.000_-;\-* #,##0.000_-;_-* &quot;-&quot;??_-;_-@_-"/>
    <numFmt numFmtId="166" formatCode="_-* #,##0.000_-;\-* #,##0.000_-;_-* &quot;-&quot;???_-;_-@_-"/>
  </numFmts>
  <fonts count="69" x14ac:knownFonts="1">
    <font>
      <sz val="11"/>
      <color theme="1"/>
      <name val="Calibri"/>
      <family val="2"/>
      <scheme val="minor"/>
    </font>
    <font>
      <sz val="11"/>
      <color theme="1"/>
      <name val="Calibri"/>
      <family val="2"/>
      <scheme val="minor"/>
    </font>
    <font>
      <sz val="10"/>
      <color theme="1"/>
      <name val="Century Gothic"/>
      <family val="2"/>
    </font>
    <font>
      <sz val="9"/>
      <color theme="1"/>
      <name val="Century Gothic"/>
      <family val="2"/>
    </font>
    <font>
      <b/>
      <sz val="16"/>
      <color rgb="FF175259"/>
      <name val="Century Gothic"/>
      <family val="2"/>
    </font>
    <font>
      <b/>
      <sz val="11"/>
      <color rgb="FF175259"/>
      <name val="Century Gothic"/>
      <family val="2"/>
    </font>
    <font>
      <b/>
      <sz val="13"/>
      <color rgb="FF175259"/>
      <name val="Century Gothic"/>
      <family val="2"/>
    </font>
    <font>
      <sz val="10"/>
      <color rgb="FF175259"/>
      <name val="Century Gothic"/>
      <family val="2"/>
    </font>
    <font>
      <b/>
      <sz val="10"/>
      <color rgb="FF175259"/>
      <name val="Century Gothic"/>
      <family val="2"/>
    </font>
    <font>
      <b/>
      <sz val="10"/>
      <color theme="0"/>
      <name val="Century Gothic"/>
      <family val="2"/>
    </font>
    <font>
      <sz val="9"/>
      <color rgb="FF414141"/>
      <name val="Century Gothic"/>
      <family val="2"/>
    </font>
    <font>
      <b/>
      <sz val="8"/>
      <color theme="0"/>
      <name val="Century Gothic"/>
      <family val="2"/>
    </font>
    <font>
      <b/>
      <sz val="10"/>
      <color rgb="FFF53D1C"/>
      <name val="Century Gothic"/>
      <family val="2"/>
    </font>
    <font>
      <sz val="10"/>
      <name val="Century Gothic"/>
      <family val="2"/>
    </font>
    <font>
      <b/>
      <sz val="9"/>
      <color rgb="FF175259"/>
      <name val="Century Gothic"/>
      <family val="2"/>
    </font>
    <font>
      <b/>
      <sz val="8"/>
      <color rgb="FF175259"/>
      <name val="Century Gothic"/>
      <family val="2"/>
    </font>
    <font>
      <i/>
      <sz val="10"/>
      <color rgb="FF175259"/>
      <name val="Century Gothic"/>
      <family val="2"/>
    </font>
    <font>
      <b/>
      <sz val="10"/>
      <color rgb="FF1A52C2"/>
      <name val="Century Gothic"/>
      <family val="2"/>
    </font>
    <font>
      <b/>
      <sz val="11"/>
      <color theme="0"/>
      <name val="Calibri"/>
      <family val="2"/>
      <scheme val="minor"/>
    </font>
    <font>
      <b/>
      <sz val="9"/>
      <color theme="0"/>
      <name val="Century Gothic"/>
      <family val="2"/>
    </font>
    <font>
      <b/>
      <vertAlign val="superscript"/>
      <sz val="10"/>
      <color theme="0"/>
      <name val="Century Gothic"/>
      <family val="2"/>
    </font>
    <font>
      <b/>
      <vertAlign val="superscript"/>
      <sz val="10"/>
      <color rgb="FF175259"/>
      <name val="Century Gothic"/>
      <family val="2"/>
    </font>
    <font>
      <sz val="10"/>
      <color theme="0"/>
      <name val="Century Gothic"/>
      <family val="2"/>
    </font>
    <font>
      <sz val="10"/>
      <color rgb="FF1A52C2"/>
      <name val="Century Gothic"/>
      <family val="2"/>
    </font>
    <font>
      <sz val="11"/>
      <color theme="0"/>
      <name val="Calibri"/>
      <family val="2"/>
      <scheme val="minor"/>
    </font>
    <font>
      <sz val="8"/>
      <color theme="1"/>
      <name val="Calibri"/>
      <family val="2"/>
      <scheme val="minor"/>
    </font>
    <font>
      <i/>
      <sz val="9"/>
      <color rgb="FF175259"/>
      <name val="Century Gothic"/>
      <family val="2"/>
    </font>
    <font>
      <sz val="10"/>
      <color rgb="FFFF0000"/>
      <name val="Century Gothic"/>
      <family val="2"/>
    </font>
    <font>
      <b/>
      <i/>
      <sz val="10"/>
      <color rgb="FF175259"/>
      <name val="Century Gothic"/>
      <family val="2"/>
    </font>
    <font>
      <b/>
      <sz val="11"/>
      <color rgb="FF175259"/>
      <name val="Calibri"/>
      <family val="2"/>
      <scheme val="minor"/>
    </font>
    <font>
      <sz val="12"/>
      <color theme="1"/>
      <name val="Calibri"/>
      <family val="2"/>
      <scheme val="minor"/>
    </font>
    <font>
      <sz val="12"/>
      <color theme="0"/>
      <name val="Century Gothic"/>
      <family val="2"/>
    </font>
    <font>
      <sz val="12"/>
      <color theme="1"/>
      <name val="Century Gothic"/>
      <family val="2"/>
    </font>
    <font>
      <sz val="11"/>
      <color theme="1"/>
      <name val="Century Gothic"/>
      <family val="2"/>
    </font>
    <font>
      <sz val="11"/>
      <name val="Century Gothic"/>
      <family val="2"/>
    </font>
    <font>
      <sz val="11"/>
      <color rgb="FF9C5700"/>
      <name val="Calibri"/>
      <family val="2"/>
      <scheme val="minor"/>
    </font>
    <font>
      <b/>
      <i/>
      <sz val="9"/>
      <color rgb="FF175259"/>
      <name val="Century Gothic"/>
      <family val="2"/>
    </font>
    <font>
      <sz val="8"/>
      <color theme="1"/>
      <name val="Century Gothic"/>
      <family val="2"/>
    </font>
    <font>
      <b/>
      <vertAlign val="superscript"/>
      <sz val="9"/>
      <color rgb="FF175259"/>
      <name val="Century Gothic"/>
      <family val="2"/>
    </font>
    <font>
      <b/>
      <sz val="10"/>
      <color rgb="FF94BA29"/>
      <name val="Century Gothic"/>
      <family val="2"/>
    </font>
    <font>
      <b/>
      <sz val="10"/>
      <color theme="1"/>
      <name val="Century Gothic"/>
      <family val="2"/>
    </font>
    <font>
      <b/>
      <sz val="36"/>
      <color rgb="FF175259"/>
      <name val="Century Gothic"/>
      <family val="2"/>
    </font>
    <font>
      <b/>
      <sz val="20"/>
      <color rgb="FFF53D1C"/>
      <name val="Century Gothic"/>
      <family val="2"/>
    </font>
    <font>
      <i/>
      <sz val="14"/>
      <color rgb="FF94BA29"/>
      <name val="Century Gothic"/>
      <family val="2"/>
    </font>
    <font>
      <sz val="11"/>
      <color rgb="FF94BA29"/>
      <name val="Century Gothic"/>
      <family val="2"/>
    </font>
    <font>
      <b/>
      <sz val="10"/>
      <name val="Century Gothic"/>
      <family val="2"/>
    </font>
    <font>
      <b/>
      <sz val="10"/>
      <color rgb="FF000000"/>
      <name val="Century Gothic"/>
      <family val="2"/>
    </font>
    <font>
      <sz val="9"/>
      <color rgb="FF000000"/>
      <name val="Calibri"/>
      <family val="2"/>
      <scheme val="minor"/>
    </font>
    <font>
      <sz val="11"/>
      <color rgb="FFF53D1C"/>
      <name val="Calibri"/>
      <family val="2"/>
      <scheme val="minor"/>
    </font>
    <font>
      <i/>
      <sz val="9"/>
      <color theme="1"/>
      <name val="Century Gothic"/>
      <family val="2"/>
    </font>
    <font>
      <b/>
      <sz val="10"/>
      <color rgb="FFFF7C80"/>
      <name val="Century Gothic"/>
      <family val="2"/>
    </font>
    <font>
      <u/>
      <sz val="11"/>
      <color theme="10"/>
      <name val="Calibri"/>
      <family val="2"/>
      <scheme val="minor"/>
    </font>
    <font>
      <sz val="11"/>
      <color rgb="FFFF0000"/>
      <name val="Calibri"/>
      <family val="2"/>
      <scheme val="minor"/>
    </font>
    <font>
      <sz val="10"/>
      <color theme="5"/>
      <name val="Century Gothic"/>
      <family val="2"/>
    </font>
    <font>
      <sz val="8"/>
      <color rgb="FFDEDBC4"/>
      <name val="Century Gothic"/>
      <family val="2"/>
    </font>
    <font>
      <b/>
      <sz val="11"/>
      <color theme="1"/>
      <name val="Calibri"/>
      <family val="2"/>
      <scheme val="minor"/>
    </font>
    <font>
      <sz val="11"/>
      <name val="Calibri"/>
      <family val="2"/>
      <scheme val="minor"/>
    </font>
    <font>
      <b/>
      <sz val="11"/>
      <color rgb="FF000000"/>
      <name val="Calibri"/>
      <family val="2"/>
      <scheme val="minor"/>
    </font>
    <font>
      <b/>
      <sz val="11"/>
      <name val="Calibri"/>
      <family val="2"/>
      <scheme val="minor"/>
    </font>
    <font>
      <b/>
      <sz val="9"/>
      <color rgb="FFFF0000"/>
      <name val="Century Gothic"/>
      <family val="2"/>
    </font>
    <font>
      <b/>
      <sz val="12"/>
      <color rgb="FF175259"/>
      <name val="Century Gothic"/>
      <family val="2"/>
    </font>
    <font>
      <b/>
      <sz val="11"/>
      <color rgb="FF1A52C2"/>
      <name val="Century Gothic"/>
      <family val="2"/>
    </font>
    <font>
      <i/>
      <sz val="11"/>
      <color rgb="FF175259"/>
      <name val="Century Gothic"/>
      <family val="2"/>
    </font>
    <font>
      <sz val="11"/>
      <color theme="0"/>
      <name val="Century Gothic"/>
      <family val="2"/>
    </font>
    <font>
      <b/>
      <sz val="11"/>
      <color theme="5"/>
      <name val="Calibri"/>
      <family val="2"/>
      <scheme val="minor"/>
    </font>
    <font>
      <sz val="11"/>
      <color rgb="FF175259"/>
      <name val="Century Gothic"/>
      <family val="2"/>
    </font>
    <font>
      <b/>
      <i/>
      <sz val="11"/>
      <color rgb="FF175259"/>
      <name val="Century Gothic"/>
      <family val="2"/>
    </font>
    <font>
      <b/>
      <sz val="9"/>
      <color rgb="FF00B050"/>
      <name val="Century Gothic"/>
      <family val="2"/>
    </font>
    <font>
      <b/>
      <sz val="11"/>
      <color rgb="FFF53D1C"/>
      <name val="Calibri"/>
      <family val="2"/>
      <scheme val="minor"/>
    </font>
  </fonts>
  <fills count="12">
    <fill>
      <patternFill patternType="none"/>
    </fill>
    <fill>
      <patternFill patternType="gray125"/>
    </fill>
    <fill>
      <patternFill patternType="solid">
        <fgColor theme="0"/>
        <bgColor indexed="64"/>
      </patternFill>
    </fill>
    <fill>
      <patternFill patternType="solid">
        <fgColor rgb="FF175259"/>
        <bgColor indexed="64"/>
      </patternFill>
    </fill>
    <fill>
      <patternFill patternType="solid">
        <fgColor rgb="FFDEDBC4"/>
        <bgColor indexed="64"/>
      </patternFill>
    </fill>
    <fill>
      <patternFill patternType="solid">
        <fgColor rgb="FF85C4E3"/>
        <bgColor indexed="64"/>
      </patternFill>
    </fill>
    <fill>
      <patternFill patternType="solid">
        <fgColor rgb="FFFF7373"/>
        <bgColor indexed="64"/>
      </patternFill>
    </fill>
    <fill>
      <patternFill patternType="solid">
        <fgColor rgb="FF94BA29"/>
        <bgColor indexed="64"/>
      </patternFill>
    </fill>
    <fill>
      <patternFill patternType="solid">
        <fgColor rgb="FFCCDE82"/>
        <bgColor indexed="64"/>
      </patternFill>
    </fill>
    <fill>
      <patternFill patternType="solid">
        <fgColor rgb="FFFFEB9C"/>
      </patternFill>
    </fill>
    <fill>
      <patternFill patternType="solid">
        <fgColor rgb="FFBFBFBF"/>
        <bgColor indexed="64"/>
      </patternFill>
    </fill>
    <fill>
      <patternFill patternType="solid">
        <fgColor rgb="FFFF9999"/>
        <bgColor indexed="64"/>
      </patternFill>
    </fill>
  </fills>
  <borders count="83">
    <border>
      <left/>
      <right/>
      <top/>
      <bottom/>
      <diagonal/>
    </border>
    <border>
      <left style="thin">
        <color rgb="FF175259"/>
      </left>
      <right style="thin">
        <color rgb="FF175259"/>
      </right>
      <top style="thin">
        <color rgb="FF175259"/>
      </top>
      <bottom style="thin">
        <color rgb="FF175259"/>
      </bottom>
      <diagonal/>
    </border>
    <border>
      <left style="thin">
        <color rgb="FF175259"/>
      </left>
      <right/>
      <top style="thin">
        <color rgb="FF175259"/>
      </top>
      <bottom style="thin">
        <color rgb="FF175259"/>
      </bottom>
      <diagonal/>
    </border>
    <border>
      <left/>
      <right/>
      <top style="thin">
        <color rgb="FF175259"/>
      </top>
      <bottom style="thin">
        <color rgb="FF175259"/>
      </bottom>
      <diagonal/>
    </border>
    <border>
      <left/>
      <right style="thin">
        <color rgb="FF175259"/>
      </right>
      <top style="thin">
        <color rgb="FF175259"/>
      </top>
      <bottom style="thin">
        <color rgb="FF175259"/>
      </bottom>
      <diagonal/>
    </border>
    <border>
      <left/>
      <right/>
      <top style="thin">
        <color rgb="FF175259"/>
      </top>
      <bottom/>
      <diagonal/>
    </border>
    <border>
      <left style="thin">
        <color rgb="FF175259"/>
      </left>
      <right/>
      <top style="thin">
        <color rgb="FF175259"/>
      </top>
      <bottom/>
      <diagonal/>
    </border>
    <border>
      <left style="thin">
        <color rgb="FF175259"/>
      </left>
      <right/>
      <top/>
      <bottom/>
      <diagonal/>
    </border>
    <border>
      <left style="thin">
        <color rgb="FF175259"/>
      </left>
      <right/>
      <top/>
      <bottom style="thin">
        <color rgb="FF175259"/>
      </bottom>
      <diagonal/>
    </border>
    <border>
      <left/>
      <right/>
      <top/>
      <bottom style="thin">
        <color rgb="FF175259"/>
      </bottom>
      <diagonal/>
    </border>
    <border>
      <left/>
      <right style="thin">
        <color rgb="FF175259"/>
      </right>
      <top style="thin">
        <color rgb="FF175259"/>
      </top>
      <bottom/>
      <diagonal/>
    </border>
    <border>
      <left/>
      <right style="thin">
        <color rgb="FF175259"/>
      </right>
      <top/>
      <bottom/>
      <diagonal/>
    </border>
    <border>
      <left/>
      <right style="thin">
        <color rgb="FF175259"/>
      </right>
      <top/>
      <bottom style="thin">
        <color rgb="FF175259"/>
      </bottom>
      <diagonal/>
    </border>
    <border>
      <left style="thin">
        <color rgb="FF175259"/>
      </left>
      <right style="thin">
        <color rgb="FF175259"/>
      </right>
      <top/>
      <bottom style="thin">
        <color rgb="FF175259"/>
      </bottom>
      <diagonal/>
    </border>
    <border>
      <left style="thin">
        <color rgb="FF175259"/>
      </left>
      <right style="thin">
        <color rgb="FF175259"/>
      </right>
      <top style="thin">
        <color theme="0"/>
      </top>
      <bottom style="thin">
        <color rgb="FF175259"/>
      </bottom>
      <diagonal/>
    </border>
    <border>
      <left/>
      <right style="thin">
        <color rgb="FF175259"/>
      </right>
      <top style="thin">
        <color theme="0"/>
      </top>
      <bottom style="thin">
        <color rgb="FF175259"/>
      </bottom>
      <diagonal/>
    </border>
    <border>
      <left style="thin">
        <color rgb="FF175259"/>
      </left>
      <right style="thin">
        <color rgb="FF175259"/>
      </right>
      <top style="thin">
        <color theme="0"/>
      </top>
      <bottom style="thin">
        <color theme="0"/>
      </bottom>
      <diagonal/>
    </border>
    <border>
      <left style="thin">
        <color rgb="FF175259"/>
      </left>
      <right/>
      <top style="thin">
        <color theme="0"/>
      </top>
      <bottom style="thin">
        <color theme="0"/>
      </bottom>
      <diagonal/>
    </border>
    <border>
      <left/>
      <right style="thin">
        <color rgb="FF175259"/>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theme="0"/>
      </left>
      <right/>
      <top style="thin">
        <color theme="0"/>
      </top>
      <bottom/>
      <diagonal/>
    </border>
    <border>
      <left/>
      <right style="thin">
        <color theme="0"/>
      </right>
      <top style="thin">
        <color theme="0"/>
      </top>
      <bottom style="thin">
        <color theme="0"/>
      </bottom>
      <diagonal/>
    </border>
    <border>
      <left style="thin">
        <color theme="0"/>
      </left>
      <right style="thin">
        <color theme="0"/>
      </right>
      <top style="thin">
        <color rgb="FF175259"/>
      </top>
      <bottom style="thin">
        <color theme="0"/>
      </bottom>
      <diagonal/>
    </border>
    <border>
      <left style="thin">
        <color theme="0"/>
      </left>
      <right style="thin">
        <color rgb="FF175259"/>
      </right>
      <top style="thin">
        <color rgb="FF175259"/>
      </top>
      <bottom style="thin">
        <color theme="0"/>
      </bottom>
      <diagonal/>
    </border>
    <border>
      <left style="thin">
        <color theme="0"/>
      </left>
      <right style="thin">
        <color rgb="FF175259"/>
      </right>
      <top style="thin">
        <color theme="0"/>
      </top>
      <bottom style="thin">
        <color rgb="FF175259"/>
      </bottom>
      <diagonal/>
    </border>
    <border>
      <left/>
      <right/>
      <top style="thin">
        <color theme="0"/>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rgb="FF175259"/>
      </bottom>
      <diagonal/>
    </border>
    <border>
      <left style="thin">
        <color theme="0"/>
      </left>
      <right style="thin">
        <color rgb="FF175259"/>
      </right>
      <top style="thin">
        <color rgb="FF175259"/>
      </top>
      <bottom style="thin">
        <color rgb="FF175259"/>
      </bottom>
      <diagonal/>
    </border>
    <border>
      <left style="thin">
        <color theme="0"/>
      </left>
      <right style="thin">
        <color rgb="FF175259"/>
      </right>
      <top style="thin">
        <color theme="0"/>
      </top>
      <bottom style="thin">
        <color theme="0"/>
      </bottom>
      <diagonal/>
    </border>
    <border>
      <left style="thin">
        <color theme="0"/>
      </left>
      <right style="thin">
        <color rgb="FF175259"/>
      </right>
      <top style="thin">
        <color theme="0"/>
      </top>
      <bottom/>
      <diagonal/>
    </border>
    <border>
      <left style="thin">
        <color rgb="FF175259"/>
      </left>
      <right style="thin">
        <color rgb="FF175259"/>
      </right>
      <top/>
      <bottom/>
      <diagonal/>
    </border>
    <border>
      <left/>
      <right style="thin">
        <color theme="0"/>
      </right>
      <top style="thin">
        <color theme="0"/>
      </top>
      <bottom style="thin">
        <color rgb="FF175259"/>
      </bottom>
      <diagonal/>
    </border>
    <border>
      <left style="thin">
        <color rgb="FF175259"/>
      </left>
      <right style="thin">
        <color rgb="FF175259"/>
      </right>
      <top style="thin">
        <color rgb="FF175259"/>
      </top>
      <bottom style="thin">
        <color theme="0"/>
      </bottom>
      <diagonal/>
    </border>
    <border>
      <left style="thin">
        <color rgb="FF175259"/>
      </left>
      <right style="thin">
        <color theme="0"/>
      </right>
      <top style="thin">
        <color rgb="FF175259"/>
      </top>
      <bottom style="thin">
        <color rgb="FF175259"/>
      </bottom>
      <diagonal/>
    </border>
    <border>
      <left/>
      <right style="thin">
        <color rgb="FF175259"/>
      </right>
      <top style="thin">
        <color rgb="FF175259"/>
      </top>
      <bottom style="thin">
        <color theme="0"/>
      </bottom>
      <diagonal/>
    </border>
    <border>
      <left/>
      <right style="thin">
        <color rgb="FF175259"/>
      </right>
      <top style="thin">
        <color theme="0"/>
      </top>
      <bottom/>
      <diagonal/>
    </border>
    <border>
      <left/>
      <right style="thin">
        <color theme="0"/>
      </right>
      <top style="thin">
        <color rgb="FF175259"/>
      </top>
      <bottom style="thin">
        <color rgb="FF175259"/>
      </bottom>
      <diagonal/>
    </border>
    <border>
      <left style="thin">
        <color rgb="FF175259"/>
      </left>
      <right style="thin">
        <color rgb="FF175259"/>
      </right>
      <top style="thin">
        <color theme="0"/>
      </top>
      <bottom/>
      <diagonal/>
    </border>
    <border>
      <left style="thin">
        <color rgb="FF175259"/>
      </left>
      <right/>
      <top style="thin">
        <color theme="0"/>
      </top>
      <bottom/>
      <diagonal/>
    </border>
    <border>
      <left style="thin">
        <color rgb="FF175259"/>
      </left>
      <right/>
      <top style="thin">
        <color rgb="FF175259"/>
      </top>
      <bottom style="thin">
        <color theme="0"/>
      </bottom>
      <diagonal/>
    </border>
    <border>
      <left style="thin">
        <color rgb="FF175259"/>
      </left>
      <right style="thin">
        <color rgb="FF175259"/>
      </right>
      <top style="thin">
        <color rgb="FF175259"/>
      </top>
      <bottom/>
      <diagonal/>
    </border>
    <border>
      <left style="thin">
        <color theme="0"/>
      </left>
      <right style="thin">
        <color theme="0"/>
      </right>
      <top style="thin">
        <color rgb="FF175259"/>
      </top>
      <bottom style="thin">
        <color rgb="FF175259"/>
      </bottom>
      <diagonal/>
    </border>
    <border>
      <left style="thin">
        <color theme="0"/>
      </left>
      <right/>
      <top style="thin">
        <color rgb="FF175259"/>
      </top>
      <bottom style="thin">
        <color rgb="FF175259"/>
      </bottom>
      <diagonal/>
    </border>
    <border>
      <left style="thin">
        <color theme="0"/>
      </left>
      <right/>
      <top/>
      <bottom style="thin">
        <color rgb="FF175259"/>
      </bottom>
      <diagonal/>
    </border>
    <border>
      <left style="medium">
        <color rgb="FF175259"/>
      </left>
      <right/>
      <top style="medium">
        <color rgb="FF175259"/>
      </top>
      <bottom/>
      <diagonal/>
    </border>
    <border>
      <left/>
      <right/>
      <top style="medium">
        <color rgb="FF175259"/>
      </top>
      <bottom/>
      <diagonal/>
    </border>
    <border>
      <left style="medium">
        <color rgb="FF175259"/>
      </left>
      <right/>
      <top/>
      <bottom/>
      <diagonal/>
    </border>
    <border>
      <left/>
      <right style="medium">
        <color rgb="FF175259"/>
      </right>
      <top/>
      <bottom/>
      <diagonal/>
    </border>
    <border>
      <left style="medium">
        <color rgb="FF175259"/>
      </left>
      <right/>
      <top/>
      <bottom style="medium">
        <color rgb="FF175259"/>
      </bottom>
      <diagonal/>
    </border>
    <border>
      <left/>
      <right/>
      <top/>
      <bottom style="medium">
        <color rgb="FF175259"/>
      </bottom>
      <diagonal/>
    </border>
    <border>
      <left/>
      <right style="medium">
        <color rgb="FF175259"/>
      </right>
      <top/>
      <bottom style="medium">
        <color rgb="FF175259"/>
      </bottom>
      <diagonal/>
    </border>
    <border>
      <left style="medium">
        <color rgb="FF175259"/>
      </left>
      <right style="medium">
        <color rgb="FF175259"/>
      </right>
      <top style="medium">
        <color rgb="FF175259"/>
      </top>
      <bottom/>
      <diagonal/>
    </border>
    <border>
      <left style="medium">
        <color rgb="FF175259"/>
      </left>
      <right style="medium">
        <color rgb="FF175259"/>
      </right>
      <top/>
      <bottom/>
      <diagonal/>
    </border>
    <border>
      <left style="medium">
        <color rgb="FF175259"/>
      </left>
      <right style="medium">
        <color rgb="FF175259"/>
      </right>
      <top/>
      <bottom style="medium">
        <color rgb="FF175259"/>
      </bottom>
      <diagonal/>
    </border>
    <border>
      <left style="thin">
        <color theme="0"/>
      </left>
      <right style="thin">
        <color rgb="FF175259"/>
      </right>
      <top/>
      <bottom/>
      <diagonal/>
    </border>
    <border>
      <left style="thin">
        <color theme="0"/>
      </left>
      <right/>
      <top style="thin">
        <color rgb="FF175259"/>
      </top>
      <bottom style="thin">
        <color theme="0"/>
      </bottom>
      <diagonal/>
    </border>
    <border>
      <left style="thin">
        <color theme="0"/>
      </left>
      <right/>
      <top style="thin">
        <color rgb="FF175259"/>
      </top>
      <bottom/>
      <diagonal/>
    </border>
    <border>
      <left style="thin">
        <color indexed="64"/>
      </left>
      <right style="thin">
        <color indexed="64"/>
      </right>
      <top style="thin">
        <color indexed="64"/>
      </top>
      <bottom style="thin">
        <color indexed="64"/>
      </bottom>
      <diagonal/>
    </border>
    <border>
      <left style="thin">
        <color rgb="FFCCDE82"/>
      </left>
      <right/>
      <top/>
      <bottom/>
      <diagonal/>
    </border>
    <border>
      <left style="thin">
        <color theme="0"/>
      </left>
      <right style="thin">
        <color rgb="FF175259"/>
      </right>
      <top/>
      <bottom style="thin">
        <color rgb="FF175259"/>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indexed="64"/>
      </right>
      <top style="thin">
        <color auto="1"/>
      </top>
      <bottom/>
      <diagonal/>
    </border>
    <border>
      <left style="thin">
        <color auto="1"/>
      </left>
      <right style="thin">
        <color auto="1"/>
      </right>
      <top/>
      <bottom/>
      <diagonal/>
    </border>
    <border>
      <left style="thin">
        <color theme="0"/>
      </left>
      <right style="thin">
        <color theme="0"/>
      </right>
      <top/>
      <bottom/>
      <diagonal/>
    </border>
    <border>
      <left style="thin">
        <color theme="0"/>
      </left>
      <right style="thin">
        <color theme="0"/>
      </right>
      <top style="thin">
        <color rgb="FF175259"/>
      </top>
      <bottom/>
      <diagonal/>
    </border>
    <border>
      <left/>
      <right style="thin">
        <color rgb="FF175259"/>
      </right>
      <top style="medium">
        <color rgb="FF175259"/>
      </top>
      <bottom/>
      <diagonal/>
    </border>
    <border>
      <left/>
      <right style="thin">
        <color rgb="FF175259"/>
      </right>
      <top/>
      <bottom style="medium">
        <color rgb="FF175259"/>
      </bottom>
      <diagonal/>
    </border>
    <border>
      <left style="thin">
        <color indexed="64"/>
      </left>
      <right/>
      <top/>
      <bottom/>
      <diagonal/>
    </border>
    <border>
      <left/>
      <right style="thin">
        <color indexed="64"/>
      </right>
      <top/>
      <bottom/>
      <diagonal/>
    </border>
    <border>
      <left style="thin">
        <color theme="0"/>
      </left>
      <right style="thin">
        <color rgb="FF175259"/>
      </right>
      <top/>
      <bottom style="thin">
        <color theme="0"/>
      </bottom>
      <diagonal/>
    </border>
    <border>
      <left style="thin">
        <color indexed="64"/>
      </left>
      <right style="thin">
        <color theme="0" tint="-0.34998626667073579"/>
      </right>
      <top style="thin">
        <color indexed="64"/>
      </top>
      <bottom/>
      <diagonal/>
    </border>
    <border>
      <left/>
      <right style="thin">
        <color theme="0" tint="-0.34998626667073579"/>
      </right>
      <top style="thin">
        <color indexed="64"/>
      </top>
      <bottom/>
      <diagonal/>
    </border>
    <border>
      <left style="thin">
        <color theme="0"/>
      </left>
      <right style="thin">
        <color theme="0"/>
      </right>
      <top/>
      <bottom style="thin">
        <color rgb="FF175259"/>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30" fillId="0" borderId="0"/>
    <xf numFmtId="0" fontId="35" fillId="9" borderId="0" applyNumberFormat="0" applyBorder="0" applyAlignment="0" applyProtection="0"/>
    <xf numFmtId="0" fontId="51" fillId="0" borderId="0" applyNumberFormat="0" applyFill="0" applyBorder="0" applyAlignment="0" applyProtection="0"/>
    <xf numFmtId="0" fontId="1" fillId="0" borderId="0"/>
  </cellStyleXfs>
  <cellXfs count="699">
    <xf numFmtId="0" fontId="0" fillId="0" borderId="0" xfId="0"/>
    <xf numFmtId="0" fontId="0" fillId="2" borderId="0" xfId="0" applyFill="1"/>
    <xf numFmtId="0" fontId="2" fillId="2" borderId="0" xfId="0" applyFont="1" applyFill="1"/>
    <xf numFmtId="0" fontId="3" fillId="2" borderId="0" xfId="0" applyFont="1" applyFill="1"/>
    <xf numFmtId="0" fontId="10" fillId="2" borderId="0" xfId="0" applyFont="1" applyFill="1" applyAlignment="1">
      <alignment horizontal="left" vertical="center" indent="1"/>
    </xf>
    <xf numFmtId="0" fontId="12" fillId="4" borderId="6" xfId="0" applyFont="1" applyFill="1" applyBorder="1"/>
    <xf numFmtId="0" fontId="2" fillId="4" borderId="5" xfId="0" applyFont="1" applyFill="1" applyBorder="1"/>
    <xf numFmtId="0" fontId="2" fillId="2" borderId="0" xfId="0" applyFont="1" applyFill="1" applyAlignment="1">
      <alignment vertical="center"/>
    </xf>
    <xf numFmtId="0" fontId="2" fillId="2" borderId="1" xfId="0" applyFont="1" applyFill="1" applyBorder="1" applyAlignment="1" applyProtection="1">
      <alignment horizontal="left" vertical="center"/>
      <protection locked="0"/>
    </xf>
    <xf numFmtId="0" fontId="2" fillId="4" borderId="10" xfId="0" applyFont="1" applyFill="1" applyBorder="1" applyAlignment="1">
      <alignment vertical="center"/>
    </xf>
    <xf numFmtId="0" fontId="2" fillId="2" borderId="1" xfId="0" applyFont="1" applyFill="1" applyBorder="1" applyAlignment="1" applyProtection="1">
      <alignment vertical="center"/>
      <protection locked="0"/>
    </xf>
    <xf numFmtId="43" fontId="2" fillId="2" borderId="1" xfId="1" applyFont="1" applyFill="1" applyBorder="1" applyAlignment="1" applyProtection="1">
      <alignment vertical="center"/>
      <protection locked="0"/>
    </xf>
    <xf numFmtId="14" fontId="2" fillId="2" borderId="1" xfId="0" applyNumberFormat="1" applyFont="1" applyFill="1" applyBorder="1" applyAlignment="1" applyProtection="1">
      <alignment vertical="center"/>
      <protection locked="0"/>
    </xf>
    <xf numFmtId="0" fontId="2" fillId="0" borderId="0" xfId="0" applyFont="1"/>
    <xf numFmtId="43" fontId="2" fillId="0" borderId="0" xfId="1" applyFont="1" applyFill="1" applyProtection="1">
      <protection locked="0"/>
    </xf>
    <xf numFmtId="43" fontId="2" fillId="0" borderId="0" xfId="1" applyFont="1" applyFill="1" applyAlignment="1" applyProtection="1">
      <alignment vertical="center"/>
      <protection locked="0"/>
    </xf>
    <xf numFmtId="0" fontId="2" fillId="0" borderId="0" xfId="0" applyFont="1" applyAlignment="1">
      <alignment vertical="center"/>
    </xf>
    <xf numFmtId="0" fontId="2" fillId="0" borderId="0" xfId="0" applyFont="1" applyProtection="1">
      <protection locked="0"/>
    </xf>
    <xf numFmtId="0" fontId="2" fillId="0" borderId="0" xfId="0" applyFont="1" applyAlignment="1" applyProtection="1">
      <alignment vertical="center"/>
      <protection locked="0"/>
    </xf>
    <xf numFmtId="0" fontId="2" fillId="4" borderId="12" xfId="0" applyFont="1" applyFill="1" applyBorder="1" applyAlignment="1">
      <alignment vertical="center"/>
    </xf>
    <xf numFmtId="0" fontId="0" fillId="2" borderId="48" xfId="0" applyFill="1" applyBorder="1"/>
    <xf numFmtId="0" fontId="0" fillId="2" borderId="49" xfId="0" applyFill="1" applyBorder="1"/>
    <xf numFmtId="0" fontId="0" fillId="2" borderId="50" xfId="0" applyFill="1" applyBorder="1"/>
    <xf numFmtId="0" fontId="0" fillId="2" borderId="52" xfId="0" applyFill="1" applyBorder="1"/>
    <xf numFmtId="0" fontId="18" fillId="3" borderId="53" xfId="0" applyFont="1" applyFill="1" applyBorder="1"/>
    <xf numFmtId="0" fontId="0" fillId="2" borderId="54" xfId="0" applyFill="1" applyBorder="1"/>
    <xf numFmtId="0" fontId="0" fillId="2" borderId="55" xfId="0" applyFill="1" applyBorder="1"/>
    <xf numFmtId="0" fontId="19" fillId="3" borderId="46" xfId="0" applyFont="1" applyFill="1" applyBorder="1"/>
    <xf numFmtId="0" fontId="10" fillId="2" borderId="48" xfId="0" applyFont="1" applyFill="1" applyBorder="1" applyAlignment="1">
      <alignment horizontal="left" vertical="center" indent="1"/>
    </xf>
    <xf numFmtId="0" fontId="10" fillId="2" borderId="50" xfId="0" applyFont="1" applyFill="1" applyBorder="1" applyAlignment="1">
      <alignment horizontal="left" vertical="center" indent="1"/>
    </xf>
    <xf numFmtId="0" fontId="19" fillId="0" borderId="0" xfId="0" applyFont="1"/>
    <xf numFmtId="0" fontId="18" fillId="3" borderId="46" xfId="0" applyFont="1" applyFill="1" applyBorder="1"/>
    <xf numFmtId="0" fontId="3" fillId="2" borderId="0" xfId="0" applyFont="1" applyFill="1" applyAlignment="1">
      <alignment vertical="center" wrapText="1"/>
    </xf>
    <xf numFmtId="0" fontId="16" fillId="2" borderId="0" xfId="0" applyFont="1" applyFill="1" applyAlignment="1">
      <alignment vertical="center" wrapText="1"/>
    </xf>
    <xf numFmtId="14" fontId="2" fillId="2" borderId="1" xfId="0" applyNumberFormat="1" applyFont="1" applyFill="1" applyBorder="1" applyAlignment="1" applyProtection="1">
      <alignment horizontal="left" vertical="center"/>
      <protection locked="0"/>
    </xf>
    <xf numFmtId="0" fontId="8" fillId="8" borderId="29" xfId="0" applyFont="1" applyFill="1" applyBorder="1" applyAlignment="1">
      <alignment horizontal="center" vertical="center" wrapText="1"/>
    </xf>
    <xf numFmtId="0" fontId="9" fillId="3" borderId="26" xfId="0" applyFont="1" applyFill="1" applyBorder="1" applyAlignment="1">
      <alignment vertical="center"/>
    </xf>
    <xf numFmtId="0" fontId="2" fillId="2" borderId="7" xfId="0" applyFont="1" applyFill="1" applyBorder="1" applyAlignment="1">
      <alignment vertical="center"/>
    </xf>
    <xf numFmtId="14" fontId="2" fillId="2" borderId="4" xfId="0" applyNumberFormat="1" applyFont="1" applyFill="1" applyBorder="1" applyAlignment="1" applyProtection="1">
      <alignment vertical="center"/>
      <protection locked="0"/>
    </xf>
    <xf numFmtId="43" fontId="8" fillId="4" borderId="4" xfId="1" applyFont="1" applyFill="1" applyBorder="1" applyAlignment="1" applyProtection="1">
      <alignment vertical="center"/>
    </xf>
    <xf numFmtId="0" fontId="2" fillId="2" borderId="0" xfId="0" applyFont="1" applyFill="1" applyAlignment="1">
      <alignment horizontal="left" vertical="center"/>
    </xf>
    <xf numFmtId="0" fontId="2" fillId="2" borderId="5" xfId="0" applyFont="1" applyFill="1" applyBorder="1" applyAlignment="1">
      <alignment horizontal="left" vertical="center"/>
    </xf>
    <xf numFmtId="0" fontId="9" fillId="3" borderId="4" xfId="0" applyFont="1" applyFill="1" applyBorder="1" applyAlignment="1">
      <alignment vertical="center"/>
    </xf>
    <xf numFmtId="0" fontId="9" fillId="3" borderId="30" xfId="0" applyFont="1" applyFill="1" applyBorder="1" applyAlignment="1">
      <alignment horizontal="left" vertical="center"/>
    </xf>
    <xf numFmtId="0" fontId="9" fillId="3" borderId="58" xfId="0" applyFont="1" applyFill="1" applyBorder="1" applyAlignment="1">
      <alignment horizontal="left" vertical="center"/>
    </xf>
    <xf numFmtId="0" fontId="9" fillId="3" borderId="39" xfId="0" applyFont="1" applyFill="1" applyBorder="1" applyAlignment="1">
      <alignment horizontal="left" vertical="center"/>
    </xf>
    <xf numFmtId="0" fontId="9" fillId="3" borderId="25" xfId="0" applyFont="1" applyFill="1" applyBorder="1" applyAlignment="1">
      <alignment horizontal="left" vertical="center"/>
    </xf>
    <xf numFmtId="0" fontId="3" fillId="0" borderId="0" xfId="0" applyFont="1" applyAlignment="1" applyProtection="1">
      <alignment horizontal="left" vertical="center" wrapText="1"/>
      <protection locked="0"/>
    </xf>
    <xf numFmtId="164" fontId="2" fillId="0" borderId="0" xfId="0" applyNumberFormat="1" applyFont="1" applyProtection="1">
      <protection locked="0"/>
    </xf>
    <xf numFmtId="164" fontId="2" fillId="0" borderId="0" xfId="1" applyNumberFormat="1" applyFont="1" applyFill="1" applyProtection="1">
      <protection locked="0"/>
    </xf>
    <xf numFmtId="164" fontId="2" fillId="0" borderId="0" xfId="1" applyNumberFormat="1" applyFont="1" applyFill="1" applyAlignment="1" applyProtection="1">
      <alignment vertical="center"/>
      <protection locked="0"/>
    </xf>
    <xf numFmtId="164" fontId="2" fillId="0" borderId="0" xfId="0" applyNumberFormat="1" applyFont="1" applyAlignment="1" applyProtection="1">
      <alignment vertical="center"/>
      <protection locked="0"/>
    </xf>
    <xf numFmtId="0" fontId="9" fillId="3" borderId="1" xfId="0" applyFont="1" applyFill="1" applyBorder="1" applyAlignment="1">
      <alignment horizontal="left" vertical="center"/>
    </xf>
    <xf numFmtId="0" fontId="2" fillId="0" borderId="0" xfId="0" applyFont="1" applyAlignment="1" applyProtection="1">
      <alignment horizontal="left" vertical="center" wrapText="1"/>
      <protection locked="0"/>
    </xf>
    <xf numFmtId="0" fontId="2" fillId="0" borderId="0" xfId="0" applyFont="1" applyAlignment="1" applyProtection="1">
      <alignment vertical="center" wrapText="1"/>
      <protection locked="0"/>
    </xf>
    <xf numFmtId="14" fontId="3" fillId="0" borderId="0" xfId="0" applyNumberFormat="1" applyFont="1" applyAlignment="1" applyProtection="1">
      <alignment horizontal="left" vertical="center" wrapText="1"/>
      <protection locked="0"/>
    </xf>
    <xf numFmtId="0" fontId="0" fillId="2" borderId="0" xfId="0" applyFill="1" applyAlignment="1">
      <alignment vertical="center"/>
    </xf>
    <xf numFmtId="0" fontId="18" fillId="3" borderId="1" xfId="0" applyFont="1" applyFill="1" applyBorder="1" applyAlignment="1">
      <alignment vertical="center" wrapText="1"/>
    </xf>
    <xf numFmtId="0" fontId="0" fillId="2" borderId="1" xfId="0" applyFill="1" applyBorder="1" applyAlignment="1">
      <alignment vertical="center"/>
    </xf>
    <xf numFmtId="0" fontId="0" fillId="2" borderId="1" xfId="0" applyFill="1" applyBorder="1" applyAlignment="1">
      <alignment vertical="center" wrapText="1"/>
    </xf>
    <xf numFmtId="0" fontId="22" fillId="2" borderId="0" xfId="0" applyFont="1" applyFill="1" applyAlignment="1">
      <alignment vertical="center"/>
    </xf>
    <xf numFmtId="0" fontId="13" fillId="2" borderId="0" xfId="0" applyFont="1" applyFill="1" applyAlignment="1">
      <alignment vertical="center"/>
    </xf>
    <xf numFmtId="0" fontId="23" fillId="2" borderId="0" xfId="0" applyFont="1" applyFill="1" applyAlignment="1">
      <alignment vertical="center"/>
    </xf>
    <xf numFmtId="43" fontId="0" fillId="2" borderId="59" xfId="1" applyFont="1" applyFill="1" applyBorder="1"/>
    <xf numFmtId="0" fontId="0" fillId="2" borderId="0" xfId="0" applyFill="1" applyAlignment="1">
      <alignment vertical="center" wrapText="1"/>
    </xf>
    <xf numFmtId="0" fontId="25" fillId="2" borderId="0" xfId="0" applyFont="1" applyFill="1" applyAlignment="1">
      <alignment vertical="center" wrapText="1"/>
    </xf>
    <xf numFmtId="0" fontId="18" fillId="2" borderId="0" xfId="0" applyFont="1" applyFill="1"/>
    <xf numFmtId="0" fontId="18" fillId="2" borderId="48" xfId="0" applyFont="1" applyFill="1" applyBorder="1"/>
    <xf numFmtId="0" fontId="7" fillId="2" borderId="0" xfId="0" applyFont="1" applyFill="1"/>
    <xf numFmtId="0" fontId="2" fillId="2" borderId="35" xfId="0" applyFont="1" applyFill="1" applyBorder="1" applyAlignment="1" applyProtection="1">
      <alignment horizontal="left" vertical="center"/>
      <protection locked="0"/>
    </xf>
    <xf numFmtId="0" fontId="9" fillId="3" borderId="57" xfId="0" applyFont="1" applyFill="1" applyBorder="1" applyAlignment="1">
      <alignment horizontal="left" vertical="center"/>
    </xf>
    <xf numFmtId="0" fontId="9" fillId="3" borderId="19" xfId="0" applyFont="1" applyFill="1" applyBorder="1" applyAlignment="1">
      <alignment horizontal="left" vertical="center"/>
    </xf>
    <xf numFmtId="0" fontId="0" fillId="0" borderId="0" xfId="0" applyAlignment="1">
      <alignment vertical="center"/>
    </xf>
    <xf numFmtId="0" fontId="2" fillId="4" borderId="6" xfId="0" applyFont="1" applyFill="1" applyBorder="1" applyAlignment="1">
      <alignment vertical="center"/>
    </xf>
    <xf numFmtId="0" fontId="2" fillId="4" borderId="5" xfId="0" applyFont="1" applyFill="1" applyBorder="1" applyAlignment="1">
      <alignment vertical="center"/>
    </xf>
    <xf numFmtId="0" fontId="8" fillId="4" borderId="5" xfId="0" applyFont="1" applyFill="1" applyBorder="1" applyAlignment="1">
      <alignment vertical="center"/>
    </xf>
    <xf numFmtId="0" fontId="8" fillId="4" borderId="10" xfId="0" applyFont="1" applyFill="1" applyBorder="1" applyAlignment="1">
      <alignment vertical="center"/>
    </xf>
    <xf numFmtId="0" fontId="12" fillId="4" borderId="6" xfId="0" applyFont="1" applyFill="1" applyBorder="1" applyAlignment="1">
      <alignment vertical="center"/>
    </xf>
    <xf numFmtId="0" fontId="9" fillId="3" borderId="27" xfId="0" applyFont="1" applyFill="1" applyBorder="1" applyAlignment="1">
      <alignment vertical="center"/>
    </xf>
    <xf numFmtId="0" fontId="2" fillId="2" borderId="3" xfId="0" applyFont="1" applyFill="1" applyBorder="1" applyAlignment="1">
      <alignment vertical="center"/>
    </xf>
    <xf numFmtId="0" fontId="9" fillId="3" borderId="36" xfId="0" applyFont="1" applyFill="1" applyBorder="1" applyAlignment="1">
      <alignment vertical="center"/>
    </xf>
    <xf numFmtId="0" fontId="9" fillId="3" borderId="42" xfId="0" applyFont="1" applyFill="1" applyBorder="1" applyAlignment="1">
      <alignment vertical="center"/>
    </xf>
    <xf numFmtId="0" fontId="9" fillId="3" borderId="37" xfId="0" applyFont="1" applyFill="1" applyBorder="1" applyAlignment="1">
      <alignment vertical="center"/>
    </xf>
    <xf numFmtId="0" fontId="9" fillId="3" borderId="31" xfId="0" applyFont="1" applyFill="1" applyBorder="1"/>
    <xf numFmtId="0" fontId="9" fillId="3" borderId="24" xfId="0" applyFont="1" applyFill="1" applyBorder="1" applyAlignment="1">
      <alignment vertical="center"/>
    </xf>
    <xf numFmtId="0" fontId="17" fillId="5" borderId="2" xfId="0" applyFont="1" applyFill="1" applyBorder="1" applyAlignment="1">
      <alignment vertical="center"/>
    </xf>
    <xf numFmtId="0" fontId="2" fillId="5" borderId="3" xfId="0" applyFont="1" applyFill="1" applyBorder="1" applyAlignment="1">
      <alignment vertical="center"/>
    </xf>
    <xf numFmtId="0" fontId="2" fillId="5" borderId="4" xfId="0" applyFont="1" applyFill="1" applyBorder="1" applyAlignment="1">
      <alignment vertical="center"/>
    </xf>
    <xf numFmtId="0" fontId="9" fillId="3" borderId="34" xfId="0" applyFont="1" applyFill="1" applyBorder="1" applyAlignment="1">
      <alignment vertical="center"/>
    </xf>
    <xf numFmtId="0" fontId="9" fillId="3" borderId="16" xfId="0" applyFont="1" applyFill="1" applyBorder="1" applyAlignment="1">
      <alignment vertical="center"/>
    </xf>
    <xf numFmtId="0" fontId="9" fillId="3" borderId="14" xfId="0" applyFont="1" applyFill="1" applyBorder="1" applyAlignment="1">
      <alignment vertical="center"/>
    </xf>
    <xf numFmtId="0" fontId="9" fillId="3" borderId="39" xfId="0" applyFont="1" applyFill="1" applyBorder="1" applyAlignment="1">
      <alignment vertical="center"/>
    </xf>
    <xf numFmtId="0" fontId="2" fillId="2" borderId="5" xfId="0" applyFont="1" applyFill="1" applyBorder="1" applyAlignment="1">
      <alignment vertical="center"/>
    </xf>
    <xf numFmtId="0" fontId="9" fillId="3" borderId="56" xfId="0" applyFont="1" applyFill="1" applyBorder="1" applyAlignment="1">
      <alignment vertical="center"/>
    </xf>
    <xf numFmtId="0" fontId="9" fillId="3" borderId="5" xfId="0" applyFont="1" applyFill="1" applyBorder="1" applyAlignment="1">
      <alignment horizontal="center" vertical="center"/>
    </xf>
    <xf numFmtId="0" fontId="8" fillId="5" borderId="42" xfId="0" applyFont="1" applyFill="1" applyBorder="1" applyAlignment="1">
      <alignment vertical="center"/>
    </xf>
    <xf numFmtId="0" fontId="9" fillId="3" borderId="32" xfId="0" applyFont="1" applyFill="1" applyBorder="1" applyAlignment="1">
      <alignment vertical="center"/>
    </xf>
    <xf numFmtId="0" fontId="8" fillId="5" borderId="1" xfId="0" applyFont="1" applyFill="1" applyBorder="1" applyAlignment="1">
      <alignment vertical="center"/>
    </xf>
    <xf numFmtId="0" fontId="8" fillId="8" borderId="2" xfId="0" applyFont="1" applyFill="1" applyBorder="1" applyAlignment="1">
      <alignment horizontal="center" vertical="center" wrapText="1"/>
    </xf>
    <xf numFmtId="0" fontId="8" fillId="8" borderId="3"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8" borderId="44" xfId="0" applyFont="1" applyFill="1" applyBorder="1" applyAlignment="1">
      <alignment horizontal="center" vertical="center" wrapText="1"/>
    </xf>
    <xf numFmtId="0" fontId="8" fillId="8" borderId="43" xfId="0" applyFont="1" applyFill="1" applyBorder="1" applyAlignment="1">
      <alignment horizontal="center" vertical="center" wrapText="1"/>
    </xf>
    <xf numFmtId="0" fontId="8" fillId="4" borderId="1" xfId="0" applyFont="1" applyFill="1" applyBorder="1" applyAlignment="1">
      <alignment vertical="center"/>
    </xf>
    <xf numFmtId="0" fontId="8" fillId="2" borderId="0" xfId="0" applyFont="1" applyFill="1" applyAlignment="1">
      <alignment vertical="center"/>
    </xf>
    <xf numFmtId="164" fontId="22" fillId="2" borderId="0" xfId="0" applyNumberFormat="1" applyFont="1" applyFill="1" applyAlignment="1">
      <alignment vertical="center"/>
    </xf>
    <xf numFmtId="9" fontId="8" fillId="4" borderId="1" xfId="2" applyFont="1" applyFill="1" applyBorder="1" applyAlignment="1" applyProtection="1">
      <alignment vertical="center"/>
    </xf>
    <xf numFmtId="0" fontId="2" fillId="2" borderId="0" xfId="0" applyFont="1" applyFill="1" applyAlignment="1">
      <alignment horizontal="center" vertical="center"/>
    </xf>
    <xf numFmtId="43" fontId="8" fillId="4" borderId="1" xfId="0" applyNumberFormat="1" applyFont="1" applyFill="1" applyBorder="1" applyAlignment="1">
      <alignment vertical="center"/>
    </xf>
    <xf numFmtId="0" fontId="2" fillId="4" borderId="10" xfId="0" applyFont="1" applyFill="1" applyBorder="1"/>
    <xf numFmtId="0" fontId="8" fillId="2" borderId="0" xfId="0" applyFont="1" applyFill="1"/>
    <xf numFmtId="43" fontId="8" fillId="4" borderId="1" xfId="1" applyFont="1" applyFill="1" applyBorder="1" applyAlignment="1" applyProtection="1">
      <alignment vertical="center"/>
    </xf>
    <xf numFmtId="0" fontId="8" fillId="4" borderId="5" xfId="0" applyFont="1" applyFill="1" applyBorder="1" applyAlignment="1">
      <alignment horizontal="right" vertical="center"/>
    </xf>
    <xf numFmtId="0" fontId="9" fillId="3" borderId="27" xfId="0" applyFont="1" applyFill="1" applyBorder="1" applyAlignment="1">
      <alignment vertical="center" wrapText="1"/>
    </xf>
    <xf numFmtId="0" fontId="9" fillId="3" borderId="2" xfId="0" applyFont="1" applyFill="1" applyBorder="1" applyAlignment="1">
      <alignment vertical="center" wrapText="1"/>
    </xf>
    <xf numFmtId="0" fontId="9" fillId="3" borderId="29" xfId="0" applyFont="1" applyFill="1" applyBorder="1" applyAlignment="1">
      <alignment vertical="center" wrapText="1"/>
    </xf>
    <xf numFmtId="43" fontId="8" fillId="4" borderId="13" xfId="0" applyNumberFormat="1" applyFont="1" applyFill="1" applyBorder="1" applyAlignment="1">
      <alignment vertical="center"/>
    </xf>
    <xf numFmtId="0" fontId="8" fillId="2" borderId="0" xfId="0" applyFont="1" applyFill="1" applyAlignment="1">
      <alignment horizontal="right" vertical="center"/>
    </xf>
    <xf numFmtId="43" fontId="8" fillId="2" borderId="0" xfId="0" applyNumberFormat="1" applyFont="1" applyFill="1" applyAlignment="1">
      <alignment vertical="center"/>
    </xf>
    <xf numFmtId="0" fontId="9" fillId="2" borderId="0" xfId="0" applyFont="1" applyFill="1" applyAlignment="1">
      <alignment horizontal="left" vertical="center"/>
    </xf>
    <xf numFmtId="0" fontId="16" fillId="2" borderId="0" xfId="0" applyFont="1" applyFill="1" applyAlignment="1">
      <alignment horizontal="left" vertical="center" wrapText="1"/>
    </xf>
    <xf numFmtId="0" fontId="9" fillId="3" borderId="24" xfId="0" applyFont="1" applyFill="1" applyBorder="1" applyAlignment="1">
      <alignment vertical="center" wrapText="1"/>
    </xf>
    <xf numFmtId="0" fontId="9" fillId="3" borderId="31" xfId="0" applyFont="1" applyFill="1" applyBorder="1" applyAlignment="1">
      <alignment vertical="center" wrapText="1"/>
    </xf>
    <xf numFmtId="0" fontId="9" fillId="3" borderId="1" xfId="0" applyFont="1" applyFill="1" applyBorder="1" applyAlignment="1">
      <alignment vertical="center"/>
    </xf>
    <xf numFmtId="0" fontId="9" fillId="3" borderId="22" xfId="0" applyFont="1" applyFill="1" applyBorder="1" applyAlignment="1">
      <alignment horizontal="left" vertical="center"/>
    </xf>
    <xf numFmtId="0" fontId="9" fillId="2" borderId="0" xfId="0" applyFont="1" applyFill="1" applyAlignment="1">
      <alignment horizontal="center" vertical="center"/>
    </xf>
    <xf numFmtId="0" fontId="9" fillId="3" borderId="33" xfId="0" applyFont="1" applyFill="1" applyBorder="1" applyAlignment="1">
      <alignment horizontal="left" vertical="center"/>
    </xf>
    <xf numFmtId="0" fontId="7" fillId="2" borderId="0" xfId="0" applyFont="1" applyFill="1" applyAlignment="1">
      <alignment vertical="center"/>
    </xf>
    <xf numFmtId="0" fontId="8" fillId="8" borderId="2" xfId="0" applyFont="1" applyFill="1" applyBorder="1" applyAlignment="1">
      <alignment horizontal="right" vertical="center"/>
    </xf>
    <xf numFmtId="0" fontId="8" fillId="6" borderId="2" xfId="0" applyFont="1" applyFill="1" applyBorder="1" applyAlignment="1">
      <alignment horizontal="right" vertical="center"/>
    </xf>
    <xf numFmtId="0" fontId="15" fillId="2" borderId="0" xfId="0" applyFont="1" applyFill="1" applyAlignment="1">
      <alignment horizontal="center" vertical="center" wrapText="1"/>
    </xf>
    <xf numFmtId="0" fontId="12" fillId="2" borderId="0" xfId="0" applyFont="1" applyFill="1" applyAlignment="1">
      <alignment vertical="center"/>
    </xf>
    <xf numFmtId="0" fontId="8" fillId="8" borderId="0" xfId="0" applyFont="1" applyFill="1" applyAlignment="1">
      <alignment horizontal="center" vertical="center"/>
    </xf>
    <xf numFmtId="0" fontId="8" fillId="8" borderId="0" xfId="0" applyFont="1" applyFill="1" applyAlignment="1">
      <alignment horizontal="center" vertical="center" wrapText="1"/>
    </xf>
    <xf numFmtId="0" fontId="8" fillId="8" borderId="1" xfId="0" applyFont="1" applyFill="1" applyBorder="1" applyAlignment="1">
      <alignment vertical="center"/>
    </xf>
    <xf numFmtId="0" fontId="7" fillId="2" borderId="0" xfId="0" applyFont="1" applyFill="1" applyAlignment="1">
      <alignment horizontal="center" vertical="center"/>
    </xf>
    <xf numFmtId="0" fontId="8" fillId="2" borderId="0" xfId="0" applyFont="1" applyFill="1" applyAlignment="1">
      <alignment horizontal="center" vertical="center"/>
    </xf>
    <xf numFmtId="0" fontId="2" fillId="4" borderId="5" xfId="0" applyFont="1" applyFill="1" applyBorder="1" applyAlignment="1">
      <alignment horizontal="center" vertical="center"/>
    </xf>
    <xf numFmtId="0" fontId="9" fillId="3" borderId="6" xfId="0" applyFont="1" applyFill="1" applyBorder="1" applyAlignment="1">
      <alignment vertical="center"/>
    </xf>
    <xf numFmtId="0" fontId="7" fillId="4" borderId="6" xfId="0" applyFont="1" applyFill="1" applyBorder="1" applyAlignment="1">
      <alignment vertical="center"/>
    </xf>
    <xf numFmtId="0" fontId="7" fillId="4" borderId="5" xfId="0" applyFont="1" applyFill="1" applyBorder="1" applyAlignment="1">
      <alignment vertical="center"/>
    </xf>
    <xf numFmtId="0" fontId="7" fillId="4" borderId="5" xfId="0" applyFont="1" applyFill="1" applyBorder="1"/>
    <xf numFmtId="0" fontId="9" fillId="3" borderId="1" xfId="0" applyFont="1" applyFill="1" applyBorder="1" applyAlignment="1">
      <alignment horizontal="center" vertical="center"/>
    </xf>
    <xf numFmtId="0" fontId="8" fillId="8" borderId="1" xfId="0" applyFont="1" applyFill="1" applyBorder="1" applyAlignment="1">
      <alignment horizontal="left" vertical="center"/>
    </xf>
    <xf numFmtId="43" fontId="8" fillId="4" borderId="1" xfId="1" applyFont="1" applyFill="1" applyBorder="1" applyProtection="1"/>
    <xf numFmtId="0" fontId="26" fillId="4" borderId="1" xfId="0" applyFont="1" applyFill="1" applyBorder="1"/>
    <xf numFmtId="0" fontId="26" fillId="4" borderId="1" xfId="0" applyFont="1" applyFill="1" applyBorder="1" applyAlignment="1">
      <alignment wrapText="1"/>
    </xf>
    <xf numFmtId="0" fontId="2" fillId="4" borderId="6" xfId="0" applyFont="1" applyFill="1" applyBorder="1"/>
    <xf numFmtId="0" fontId="12" fillId="4" borderId="6" xfId="0" applyFont="1" applyFill="1" applyBorder="1" applyAlignment="1">
      <alignment horizontal="left" vertical="center"/>
    </xf>
    <xf numFmtId="0" fontId="9" fillId="3" borderId="34" xfId="0" applyFont="1" applyFill="1" applyBorder="1" applyAlignment="1">
      <alignment horizontal="left" vertical="center"/>
    </xf>
    <xf numFmtId="0" fontId="9" fillId="3" borderId="39" xfId="0" applyFont="1" applyFill="1" applyBorder="1" applyAlignment="1">
      <alignment vertical="center" wrapText="1"/>
    </xf>
    <xf numFmtId="0" fontId="9" fillId="3" borderId="16" xfId="0" applyFont="1" applyFill="1" applyBorder="1" applyAlignment="1">
      <alignment vertical="center" wrapText="1"/>
    </xf>
    <xf numFmtId="0" fontId="9" fillId="3" borderId="32" xfId="0" applyFont="1" applyFill="1" applyBorder="1" applyAlignment="1">
      <alignment vertical="center" wrapText="1"/>
    </xf>
    <xf numFmtId="0" fontId="9" fillId="3" borderId="14" xfId="0" applyFont="1" applyFill="1" applyBorder="1" applyAlignment="1">
      <alignment vertical="center" wrapText="1"/>
    </xf>
    <xf numFmtId="0" fontId="9" fillId="3" borderId="14" xfId="0" applyFont="1" applyFill="1" applyBorder="1" applyAlignment="1">
      <alignment horizontal="left" vertical="center"/>
    </xf>
    <xf numFmtId="0" fontId="2" fillId="0" borderId="0" xfId="0" applyFont="1" applyAlignment="1">
      <alignment horizontal="left" vertical="center" wrapText="1"/>
    </xf>
    <xf numFmtId="0" fontId="18" fillId="3" borderId="1" xfId="0" applyFont="1" applyFill="1" applyBorder="1"/>
    <xf numFmtId="0" fontId="12" fillId="4" borderId="5" xfId="0" applyFont="1" applyFill="1" applyBorder="1"/>
    <xf numFmtId="0" fontId="12" fillId="4" borderId="10" xfId="0" applyFont="1" applyFill="1" applyBorder="1"/>
    <xf numFmtId="0" fontId="27" fillId="2" borderId="0" xfId="0" applyFont="1" applyFill="1"/>
    <xf numFmtId="0" fontId="8" fillId="8" borderId="1" xfId="0" applyFont="1" applyFill="1" applyBorder="1" applyAlignment="1">
      <alignment horizontal="left" vertical="center" wrapText="1"/>
    </xf>
    <xf numFmtId="0" fontId="26" fillId="4" borderId="1" xfId="0" applyFont="1" applyFill="1" applyBorder="1" applyAlignment="1">
      <alignment vertical="center" wrapText="1"/>
    </xf>
    <xf numFmtId="43" fontId="7" fillId="2" borderId="0" xfId="0" applyNumberFormat="1" applyFont="1" applyFill="1"/>
    <xf numFmtId="14" fontId="8" fillId="4" borderId="1" xfId="0" applyNumberFormat="1" applyFont="1" applyFill="1" applyBorder="1" applyAlignment="1">
      <alignment horizontal="center" vertical="center"/>
    </xf>
    <xf numFmtId="43" fontId="13" fillId="2" borderId="0" xfId="0" applyNumberFormat="1" applyFont="1" applyFill="1" applyAlignment="1">
      <alignment vertical="center"/>
    </xf>
    <xf numFmtId="164" fontId="13" fillId="2" borderId="0" xfId="0" applyNumberFormat="1" applyFont="1" applyFill="1" applyAlignment="1">
      <alignment vertical="center"/>
    </xf>
    <xf numFmtId="9" fontId="13" fillId="2" borderId="0" xfId="2" applyFont="1" applyFill="1" applyBorder="1" applyAlignment="1">
      <alignment vertical="center"/>
    </xf>
    <xf numFmtId="164" fontId="13" fillId="2" borderId="0" xfId="1" applyNumberFormat="1" applyFont="1" applyFill="1" applyBorder="1" applyAlignment="1">
      <alignment vertical="center"/>
    </xf>
    <xf numFmtId="164" fontId="13" fillId="2" borderId="0" xfId="1" applyNumberFormat="1" applyFont="1" applyFill="1" applyBorder="1" applyAlignment="1">
      <alignment horizontal="center" vertical="center"/>
    </xf>
    <xf numFmtId="166" fontId="13" fillId="2" borderId="0" xfId="0" applyNumberFormat="1" applyFont="1" applyFill="1" applyAlignment="1">
      <alignment vertical="center"/>
    </xf>
    <xf numFmtId="165" fontId="13" fillId="2" borderId="0" xfId="0" applyNumberFormat="1" applyFont="1" applyFill="1" applyAlignment="1">
      <alignment vertical="center"/>
    </xf>
    <xf numFmtId="165" fontId="13" fillId="2" borderId="0" xfId="1" applyNumberFormat="1" applyFont="1" applyFill="1" applyBorder="1" applyAlignment="1">
      <alignment horizontal="center" vertical="center"/>
    </xf>
    <xf numFmtId="43" fontId="0" fillId="2" borderId="0" xfId="0" applyNumberFormat="1" applyFill="1" applyAlignment="1">
      <alignment vertical="center"/>
    </xf>
    <xf numFmtId="43" fontId="0" fillId="2" borderId="0" xfId="1" applyFont="1" applyFill="1" applyAlignment="1">
      <alignment vertical="center"/>
    </xf>
    <xf numFmtId="0" fontId="18" fillId="3" borderId="0" xfId="0" applyFont="1" applyFill="1" applyAlignment="1">
      <alignment vertical="center" wrapText="1"/>
    </xf>
    <xf numFmtId="164" fontId="0" fillId="2" borderId="0" xfId="0" applyNumberFormat="1" applyFill="1" applyAlignment="1">
      <alignment vertical="center"/>
    </xf>
    <xf numFmtId="9" fontId="0" fillId="2" borderId="0" xfId="2" applyFont="1" applyFill="1" applyAlignment="1">
      <alignment vertical="center"/>
    </xf>
    <xf numFmtId="164" fontId="0" fillId="2" borderId="1" xfId="0" applyNumberFormat="1" applyFill="1" applyBorder="1" applyAlignment="1">
      <alignment vertical="center"/>
    </xf>
    <xf numFmtId="9" fontId="0" fillId="2" borderId="1" xfId="2" applyFont="1" applyFill="1" applyBorder="1" applyAlignment="1">
      <alignment vertical="center"/>
    </xf>
    <xf numFmtId="0" fontId="0" fillId="2" borderId="1" xfId="0" applyFill="1" applyBorder="1" applyAlignment="1">
      <alignment horizontal="center" vertical="center"/>
    </xf>
    <xf numFmtId="164" fontId="0" fillId="2" borderId="0" xfId="1" applyNumberFormat="1" applyFont="1" applyFill="1" applyAlignment="1">
      <alignment vertical="center"/>
    </xf>
    <xf numFmtId="0" fontId="8" fillId="8" borderId="60" xfId="0" applyFont="1" applyFill="1" applyBorder="1" applyAlignment="1">
      <alignment horizontal="center" vertical="center" wrapText="1"/>
    </xf>
    <xf numFmtId="0" fontId="8" fillId="8" borderId="60" xfId="0" applyFont="1" applyFill="1" applyBorder="1" applyAlignment="1">
      <alignment horizontal="center" vertical="center"/>
    </xf>
    <xf numFmtId="0" fontId="2" fillId="2" borderId="0" xfId="0" applyFont="1" applyFill="1" applyAlignment="1" applyProtection="1">
      <alignment horizontal="left" vertical="center"/>
      <protection locked="0"/>
    </xf>
    <xf numFmtId="0" fontId="9" fillId="3" borderId="26" xfId="0" applyFont="1" applyFill="1" applyBorder="1" applyAlignment="1">
      <alignment vertical="center" wrapText="1"/>
    </xf>
    <xf numFmtId="0" fontId="9" fillId="3" borderId="15" xfId="0" applyFont="1" applyFill="1" applyBorder="1" applyAlignment="1">
      <alignment vertical="center" wrapText="1"/>
    </xf>
    <xf numFmtId="0" fontId="9" fillId="3" borderId="61" xfId="0" applyFont="1" applyFill="1" applyBorder="1" applyAlignment="1">
      <alignment vertical="center"/>
    </xf>
    <xf numFmtId="0" fontId="9" fillId="2" borderId="0" xfId="0" applyFont="1" applyFill="1" applyAlignment="1">
      <alignment vertical="center"/>
    </xf>
    <xf numFmtId="0" fontId="16" fillId="2" borderId="0" xfId="0" applyFont="1" applyFill="1" applyAlignment="1">
      <alignment horizontal="left" vertical="center"/>
    </xf>
    <xf numFmtId="0" fontId="8" fillId="2" borderId="1" xfId="0" applyFont="1" applyFill="1" applyBorder="1" applyAlignment="1" applyProtection="1">
      <alignment vertical="center"/>
      <protection locked="0"/>
    </xf>
    <xf numFmtId="0" fontId="18" fillId="3" borderId="62" xfId="0" applyFont="1" applyFill="1" applyBorder="1"/>
    <xf numFmtId="0" fontId="0" fillId="2" borderId="67" xfId="0" applyFill="1" applyBorder="1"/>
    <xf numFmtId="0" fontId="29" fillId="2" borderId="65" xfId="0" applyFont="1" applyFill="1" applyBorder="1"/>
    <xf numFmtId="0" fontId="0" fillId="2" borderId="65" xfId="0" applyFill="1" applyBorder="1"/>
    <xf numFmtId="0" fontId="8" fillId="4" borderId="10" xfId="0" applyFont="1" applyFill="1" applyBorder="1" applyAlignment="1">
      <alignment horizontal="right"/>
    </xf>
    <xf numFmtId="1" fontId="2" fillId="2" borderId="0" xfId="0" applyNumberFormat="1" applyFont="1" applyFill="1"/>
    <xf numFmtId="0" fontId="8" fillId="8" borderId="0" xfId="0" applyFont="1" applyFill="1"/>
    <xf numFmtId="0" fontId="0" fillId="2" borderId="1" xfId="0" applyFill="1" applyBorder="1"/>
    <xf numFmtId="0" fontId="8" fillId="4" borderId="10" xfId="0" applyFont="1" applyFill="1" applyBorder="1" applyAlignment="1">
      <alignment horizontal="right" vertical="center"/>
    </xf>
    <xf numFmtId="14" fontId="8" fillId="2" borderId="0" xfId="0" applyNumberFormat="1" applyFont="1" applyFill="1"/>
    <xf numFmtId="0" fontId="8" fillId="5" borderId="2" xfId="0" applyFont="1" applyFill="1" applyBorder="1" applyAlignment="1">
      <alignment vertical="center" wrapText="1"/>
    </xf>
    <xf numFmtId="14" fontId="8" fillId="2" borderId="1" xfId="0" applyNumberFormat="1" applyFont="1" applyFill="1" applyBorder="1" applyAlignment="1" applyProtection="1">
      <alignment vertical="center"/>
      <protection locked="0"/>
    </xf>
    <xf numFmtId="0" fontId="8" fillId="8" borderId="2" xfId="0" applyFont="1" applyFill="1" applyBorder="1" applyAlignment="1">
      <alignment vertical="center" wrapText="1"/>
    </xf>
    <xf numFmtId="43" fontId="0" fillId="2" borderId="1" xfId="1" applyFont="1" applyFill="1" applyBorder="1"/>
    <xf numFmtId="0" fontId="35" fillId="9" borderId="1" xfId="4" applyBorder="1"/>
    <xf numFmtId="0" fontId="9" fillId="3" borderId="68" xfId="0" applyFont="1" applyFill="1" applyBorder="1" applyAlignment="1">
      <alignment vertical="center" wrapText="1"/>
    </xf>
    <xf numFmtId="0" fontId="8" fillId="5" borderId="1" xfId="0" applyFont="1" applyFill="1" applyBorder="1"/>
    <xf numFmtId="43" fontId="0" fillId="2" borderId="0" xfId="1" applyFont="1" applyFill="1" applyBorder="1"/>
    <xf numFmtId="0" fontId="0" fillId="2" borderId="0" xfId="0" applyFill="1" applyAlignment="1">
      <alignment wrapText="1"/>
    </xf>
    <xf numFmtId="0" fontId="35" fillId="2" borderId="0" xfId="4" applyFill="1" applyBorder="1"/>
    <xf numFmtId="0" fontId="18" fillId="3" borderId="42" xfId="0" applyFont="1" applyFill="1" applyBorder="1"/>
    <xf numFmtId="0" fontId="9" fillId="3" borderId="1" xfId="0" applyFont="1" applyFill="1" applyBorder="1" applyAlignment="1">
      <alignment vertical="center" wrapText="1"/>
    </xf>
    <xf numFmtId="0" fontId="37" fillId="2" borderId="0" xfId="0" applyFont="1" applyFill="1" applyAlignment="1">
      <alignment wrapText="1"/>
    </xf>
    <xf numFmtId="0" fontId="2" fillId="2" borderId="1" xfId="0" applyFont="1" applyFill="1" applyBorder="1" applyProtection="1">
      <protection locked="0"/>
    </xf>
    <xf numFmtId="0" fontId="8" fillId="2" borderId="42" xfId="0" applyFont="1" applyFill="1" applyBorder="1" applyAlignment="1" applyProtection="1">
      <alignment horizontal="left" vertical="center" wrapText="1"/>
      <protection locked="0"/>
    </xf>
    <xf numFmtId="0" fontId="8" fillId="2" borderId="1" xfId="0" applyFont="1" applyFill="1" applyBorder="1" applyAlignment="1" applyProtection="1">
      <alignment horizontal="left" vertical="center"/>
      <protection locked="0"/>
    </xf>
    <xf numFmtId="0" fontId="9" fillId="3" borderId="69" xfId="0" applyFont="1" applyFill="1" applyBorder="1" applyAlignment="1">
      <alignment horizontal="left" vertical="center"/>
    </xf>
    <xf numFmtId="0" fontId="14" fillId="5" borderId="1" xfId="0" applyFont="1" applyFill="1" applyBorder="1" applyAlignment="1">
      <alignment horizontal="left" vertical="center"/>
    </xf>
    <xf numFmtId="0" fontId="2" fillId="2" borderId="7" xfId="0" applyFont="1" applyFill="1" applyBorder="1"/>
    <xf numFmtId="0" fontId="8" fillId="5" borderId="11" xfId="0" applyFont="1" applyFill="1" applyBorder="1"/>
    <xf numFmtId="0" fontId="19" fillId="3" borderId="42" xfId="0" applyFont="1" applyFill="1" applyBorder="1"/>
    <xf numFmtId="0" fontId="19" fillId="3" borderId="16" xfId="0" applyFont="1" applyFill="1" applyBorder="1"/>
    <xf numFmtId="0" fontId="19" fillId="3" borderId="39" xfId="0" applyFont="1" applyFill="1" applyBorder="1"/>
    <xf numFmtId="0" fontId="8" fillId="4" borderId="6" xfId="0" applyFont="1" applyFill="1" applyBorder="1"/>
    <xf numFmtId="0" fontId="7" fillId="4" borderId="10" xfId="0" applyFont="1" applyFill="1" applyBorder="1"/>
    <xf numFmtId="0" fontId="9" fillId="3" borderId="28" xfId="0" applyFont="1" applyFill="1" applyBorder="1" applyAlignment="1">
      <alignment vertical="center" wrapText="1"/>
    </xf>
    <xf numFmtId="0" fontId="2" fillId="2" borderId="0" xfId="0" applyFont="1" applyFill="1" applyAlignment="1">
      <alignment horizontal="left" vertical="center" wrapText="1"/>
    </xf>
    <xf numFmtId="164" fontId="8" fillId="2" borderId="0" xfId="0" applyNumberFormat="1" applyFont="1" applyFill="1" applyAlignment="1">
      <alignment vertical="center"/>
    </xf>
    <xf numFmtId="0" fontId="8" fillId="4" borderId="1" xfId="0" applyFont="1" applyFill="1" applyBorder="1" applyAlignment="1">
      <alignment horizontal="left" vertical="center"/>
    </xf>
    <xf numFmtId="0" fontId="8" fillId="4" borderId="2" xfId="0" applyFont="1" applyFill="1" applyBorder="1" applyAlignment="1">
      <alignment vertical="center"/>
    </xf>
    <xf numFmtId="0" fontId="8" fillId="4" borderId="1" xfId="0" applyFont="1" applyFill="1" applyBorder="1" applyAlignment="1">
      <alignment horizontal="center" vertical="center" wrapText="1"/>
    </xf>
    <xf numFmtId="164" fontId="8" fillId="4" borderId="1" xfId="1" applyNumberFormat="1" applyFont="1" applyFill="1" applyBorder="1" applyAlignment="1" applyProtection="1">
      <alignment vertical="center"/>
    </xf>
    <xf numFmtId="0" fontId="8" fillId="5" borderId="42" xfId="0" applyFont="1" applyFill="1" applyBorder="1" applyAlignment="1">
      <alignment horizontal="center" vertical="center"/>
    </xf>
    <xf numFmtId="0" fontId="9" fillId="3" borderId="26" xfId="0" applyFont="1" applyFill="1" applyBorder="1" applyAlignment="1">
      <alignment horizontal="left" vertical="center" wrapText="1"/>
    </xf>
    <xf numFmtId="0" fontId="9" fillId="3" borderId="42" xfId="0" applyFont="1" applyFill="1" applyBorder="1" applyAlignment="1">
      <alignment vertical="center" wrapText="1"/>
    </xf>
    <xf numFmtId="164" fontId="8" fillId="4" borderId="1" xfId="1" applyNumberFormat="1" applyFont="1" applyFill="1" applyBorder="1" applyAlignment="1" applyProtection="1">
      <alignment vertical="top"/>
    </xf>
    <xf numFmtId="0" fontId="8" fillId="8" borderId="1" xfId="0" applyFont="1" applyFill="1" applyBorder="1" applyAlignment="1">
      <alignment horizontal="center"/>
    </xf>
    <xf numFmtId="0" fontId="8" fillId="5" borderId="1" xfId="0" applyFont="1" applyFill="1" applyBorder="1" applyAlignment="1">
      <alignment horizontal="center"/>
    </xf>
    <xf numFmtId="164" fontId="8" fillId="4" borderId="1" xfId="1" applyNumberFormat="1" applyFont="1" applyFill="1" applyBorder="1" applyProtection="1"/>
    <xf numFmtId="0" fontId="2" fillId="0" borderId="0" xfId="0" applyFont="1" applyAlignment="1">
      <alignment vertical="center" wrapText="1"/>
    </xf>
    <xf numFmtId="0" fontId="0" fillId="3" borderId="0" xfId="0" applyFill="1" applyAlignment="1">
      <alignment vertical="center"/>
    </xf>
    <xf numFmtId="0" fontId="8" fillId="4" borderId="0" xfId="0" applyFont="1" applyFill="1"/>
    <xf numFmtId="0" fontId="8" fillId="4" borderId="0" xfId="0" applyFont="1" applyFill="1" applyAlignment="1">
      <alignment vertical="center"/>
    </xf>
    <xf numFmtId="43" fontId="8" fillId="4" borderId="0" xfId="0" applyNumberFormat="1" applyFont="1" applyFill="1"/>
    <xf numFmtId="43" fontId="8" fillId="4" borderId="0" xfId="0" applyNumberFormat="1" applyFont="1" applyFill="1" applyAlignment="1">
      <alignment vertical="center"/>
    </xf>
    <xf numFmtId="164" fontId="8" fillId="4" borderId="0" xfId="0" applyNumberFormat="1" applyFont="1" applyFill="1"/>
    <xf numFmtId="164" fontId="8" fillId="4" borderId="0" xfId="0" applyNumberFormat="1" applyFont="1" applyFill="1" applyAlignment="1">
      <alignment vertical="center"/>
    </xf>
    <xf numFmtId="0" fontId="8" fillId="2" borderId="1" xfId="0" applyFont="1" applyFill="1" applyBorder="1" applyAlignment="1" applyProtection="1">
      <alignment horizontal="center" vertical="center"/>
      <protection locked="0"/>
    </xf>
    <xf numFmtId="0" fontId="8" fillId="4" borderId="45" xfId="0" applyFont="1" applyFill="1" applyBorder="1" applyAlignment="1">
      <alignment horizontal="right" vertical="center"/>
    </xf>
    <xf numFmtId="0" fontId="8" fillId="4" borderId="20" xfId="0" applyFont="1" applyFill="1" applyBorder="1" applyAlignment="1">
      <alignment horizontal="right" vertical="center"/>
    </xf>
    <xf numFmtId="0" fontId="8" fillId="4" borderId="44" xfId="0" applyFont="1" applyFill="1" applyBorder="1" applyAlignment="1">
      <alignment horizontal="right" vertical="center"/>
    </xf>
    <xf numFmtId="0" fontId="8" fillId="8" borderId="11" xfId="0" applyFont="1" applyFill="1" applyBorder="1"/>
    <xf numFmtId="1" fontId="2" fillId="2" borderId="11" xfId="0" applyNumberFormat="1" applyFont="1" applyFill="1" applyBorder="1"/>
    <xf numFmtId="0" fontId="2" fillId="2" borderId="9" xfId="0" applyFont="1" applyFill="1" applyBorder="1" applyAlignment="1">
      <alignment vertical="center"/>
    </xf>
    <xf numFmtId="1" fontId="2" fillId="2" borderId="12" xfId="0" applyNumberFormat="1" applyFont="1" applyFill="1" applyBorder="1"/>
    <xf numFmtId="14" fontId="7" fillId="4" borderId="0" xfId="0" applyNumberFormat="1" applyFont="1" applyFill="1"/>
    <xf numFmtId="43" fontId="7" fillId="4" borderId="11" xfId="1" applyFont="1" applyFill="1" applyBorder="1" applyAlignment="1"/>
    <xf numFmtId="14" fontId="7" fillId="4" borderId="11" xfId="0" applyNumberFormat="1" applyFont="1" applyFill="1" applyBorder="1"/>
    <xf numFmtId="14" fontId="7" fillId="4" borderId="47" xfId="0" applyNumberFormat="1" applyFont="1" applyFill="1" applyBorder="1"/>
    <xf numFmtId="14" fontId="39" fillId="4" borderId="70" xfId="0" applyNumberFormat="1" applyFont="1" applyFill="1" applyBorder="1"/>
    <xf numFmtId="14" fontId="39" fillId="4" borderId="71" xfId="0" applyNumberFormat="1" applyFont="1" applyFill="1" applyBorder="1"/>
    <xf numFmtId="0" fontId="2" fillId="2" borderId="3" xfId="0" applyFont="1" applyFill="1" applyBorder="1"/>
    <xf numFmtId="0" fontId="41" fillId="0" borderId="0" xfId="0" applyFont="1" applyAlignment="1">
      <alignment vertical="center"/>
    </xf>
    <xf numFmtId="0" fontId="42" fillId="0" borderId="0" xfId="0" applyFont="1" applyAlignment="1">
      <alignment vertical="center"/>
    </xf>
    <xf numFmtId="0" fontId="43" fillId="0" borderId="0" xfId="0" applyFont="1" applyAlignment="1">
      <alignment vertical="center"/>
    </xf>
    <xf numFmtId="0" fontId="44" fillId="0" borderId="0" xfId="0" applyFont="1" applyAlignment="1">
      <alignment vertical="center"/>
    </xf>
    <xf numFmtId="0" fontId="47" fillId="0" borderId="0" xfId="0" applyFont="1"/>
    <xf numFmtId="0" fontId="41" fillId="2" borderId="0" xfId="0" applyFont="1" applyFill="1" applyAlignment="1">
      <alignment vertical="center"/>
    </xf>
    <xf numFmtId="0" fontId="42" fillId="2" borderId="0" xfId="0" applyFont="1" applyFill="1" applyAlignment="1">
      <alignment vertical="center"/>
    </xf>
    <xf numFmtId="0" fontId="43" fillId="2" borderId="0" xfId="0" applyFont="1" applyFill="1" applyAlignment="1">
      <alignment vertical="center"/>
    </xf>
    <xf numFmtId="0" fontId="44" fillId="2" borderId="0" xfId="0" applyFont="1" applyFill="1" applyAlignment="1">
      <alignment vertical="center"/>
    </xf>
    <xf numFmtId="0" fontId="2" fillId="2" borderId="0" xfId="0" applyFont="1" applyFill="1" applyAlignment="1">
      <alignment vertical="top" wrapText="1"/>
    </xf>
    <xf numFmtId="0" fontId="2" fillId="2" borderId="0" xfId="0" applyFont="1" applyFill="1" applyAlignment="1">
      <alignment vertical="center" wrapText="1"/>
    </xf>
    <xf numFmtId="0" fontId="40" fillId="2" borderId="0" xfId="0" applyFont="1" applyFill="1" applyAlignment="1">
      <alignment vertical="center" wrapText="1"/>
    </xf>
    <xf numFmtId="0" fontId="45" fillId="2" borderId="0" xfId="0" applyFont="1" applyFill="1" applyAlignment="1">
      <alignment vertical="center" wrapText="1"/>
    </xf>
    <xf numFmtId="0" fontId="46" fillId="2" borderId="0" xfId="0" applyFont="1" applyFill="1" applyAlignment="1">
      <alignment vertical="center" wrapText="1"/>
    </xf>
    <xf numFmtId="14" fontId="3" fillId="2" borderId="0" xfId="0" applyNumberFormat="1" applyFont="1" applyFill="1" applyAlignment="1">
      <alignment vertical="center" wrapText="1"/>
    </xf>
    <xf numFmtId="0" fontId="3" fillId="2" borderId="0" xfId="0" applyFont="1" applyFill="1" applyAlignment="1">
      <alignment vertical="top" wrapText="1"/>
    </xf>
    <xf numFmtId="0" fontId="47" fillId="2" borderId="0" xfId="0" applyFont="1" applyFill="1"/>
    <xf numFmtId="0" fontId="48" fillId="2" borderId="0" xfId="0" applyFont="1" applyFill="1"/>
    <xf numFmtId="0" fontId="49" fillId="2" borderId="0" xfId="0" applyFont="1" applyFill="1" applyAlignment="1">
      <alignment vertical="center" wrapText="1"/>
    </xf>
    <xf numFmtId="0" fontId="33" fillId="2" borderId="0" xfId="0" applyFont="1" applyFill="1"/>
    <xf numFmtId="0" fontId="33" fillId="0" borderId="0" xfId="0" applyFont="1"/>
    <xf numFmtId="0" fontId="33" fillId="2" borderId="0" xfId="0" applyFont="1" applyFill="1" applyAlignment="1">
      <alignment vertical="center"/>
    </xf>
    <xf numFmtId="0" fontId="33" fillId="0" borderId="0" xfId="0" applyFont="1" applyAlignment="1">
      <alignment vertical="center"/>
    </xf>
    <xf numFmtId="0" fontId="52" fillId="2" borderId="0" xfId="0" applyFont="1" applyFill="1"/>
    <xf numFmtId="0" fontId="7" fillId="2" borderId="0" xfId="0" applyFont="1" applyFill="1" applyAlignment="1" applyProtection="1">
      <alignment vertical="center"/>
      <protection locked="0"/>
    </xf>
    <xf numFmtId="14" fontId="8" fillId="2" borderId="0" xfId="0" applyNumberFormat="1" applyFont="1" applyFill="1" applyProtection="1">
      <protection locked="0"/>
    </xf>
    <xf numFmtId="14" fontId="8" fillId="2" borderId="1" xfId="0" applyNumberFormat="1" applyFont="1" applyFill="1" applyBorder="1" applyAlignment="1" applyProtection="1">
      <alignment horizontal="right" vertical="center"/>
      <protection locked="0"/>
    </xf>
    <xf numFmtId="0" fontId="2" fillId="2" borderId="29" xfId="0" applyFont="1" applyFill="1" applyBorder="1" applyAlignment="1" applyProtection="1">
      <alignment horizontal="left" vertical="center"/>
      <protection locked="0"/>
    </xf>
    <xf numFmtId="0" fontId="2" fillId="2" borderId="2" xfId="0" applyFont="1" applyFill="1" applyBorder="1" applyAlignment="1" applyProtection="1">
      <alignment horizontal="left" vertical="center"/>
      <protection locked="0"/>
    </xf>
    <xf numFmtId="0" fontId="2" fillId="2" borderId="4" xfId="0" applyFon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0" fontId="9" fillId="3" borderId="18" xfId="0" applyFont="1" applyFill="1" applyBorder="1" applyAlignment="1">
      <alignment horizontal="left" vertical="center"/>
    </xf>
    <xf numFmtId="0" fontId="2" fillId="2" borderId="32" xfId="0" applyFont="1" applyFill="1" applyBorder="1" applyAlignment="1">
      <alignment horizontal="left" vertical="center"/>
    </xf>
    <xf numFmtId="0" fontId="2" fillId="2" borderId="8" xfId="0" applyFont="1" applyFill="1" applyBorder="1" applyAlignment="1" applyProtection="1">
      <alignment horizontal="left" vertical="center"/>
      <protection locked="0"/>
    </xf>
    <xf numFmtId="0" fontId="2" fillId="2" borderId="17" xfId="0" applyFont="1" applyFill="1" applyBorder="1" applyAlignment="1">
      <alignment horizontal="left" vertical="center"/>
    </xf>
    <xf numFmtId="0" fontId="2" fillId="2" borderId="11" xfId="0" applyFont="1" applyFill="1" applyBorder="1" applyAlignment="1">
      <alignment horizontal="left" vertical="center"/>
    </xf>
    <xf numFmtId="0" fontId="9" fillId="3" borderId="16" xfId="0" applyFont="1" applyFill="1" applyBorder="1" applyAlignment="1">
      <alignment horizontal="left" vertical="center"/>
    </xf>
    <xf numFmtId="0" fontId="9" fillId="3" borderId="31" xfId="0" applyFont="1" applyFill="1" applyBorder="1" applyAlignment="1">
      <alignment horizontal="left" vertical="center"/>
    </xf>
    <xf numFmtId="0" fontId="9" fillId="3" borderId="15" xfId="0" applyFont="1" applyFill="1" applyBorder="1" applyAlignment="1">
      <alignment horizontal="left" vertical="center"/>
    </xf>
    <xf numFmtId="0" fontId="2" fillId="2" borderId="3" xfId="0" applyFont="1" applyFill="1" applyBorder="1" applyAlignment="1">
      <alignment horizontal="left" vertical="center"/>
    </xf>
    <xf numFmtId="0" fontId="17" fillId="5" borderId="2" xfId="0" applyFont="1" applyFill="1" applyBorder="1" applyAlignment="1">
      <alignment horizontal="left" vertical="center"/>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0" fillId="2" borderId="59" xfId="0" applyFill="1" applyBorder="1" applyAlignment="1">
      <alignment wrapText="1"/>
    </xf>
    <xf numFmtId="0" fontId="0" fillId="2" borderId="59" xfId="0" applyFill="1" applyBorder="1"/>
    <xf numFmtId="0" fontId="35" fillId="2" borderId="59" xfId="4" applyFill="1" applyBorder="1"/>
    <xf numFmtId="0" fontId="35" fillId="9" borderId="59" xfId="4" applyBorder="1"/>
    <xf numFmtId="0" fontId="8" fillId="2" borderId="1" xfId="0" applyFont="1" applyFill="1" applyBorder="1" applyAlignment="1" applyProtection="1">
      <alignment horizontal="left" vertical="center" wrapText="1"/>
      <protection locked="0"/>
    </xf>
    <xf numFmtId="0" fontId="53" fillId="2" borderId="0" xfId="0" applyFont="1" applyFill="1" applyAlignment="1">
      <alignment vertical="center"/>
    </xf>
    <xf numFmtId="0" fontId="53" fillId="2" borderId="0" xfId="0" applyFont="1" applyFill="1"/>
    <xf numFmtId="0" fontId="19" fillId="3" borderId="40" xfId="0" applyFont="1" applyFill="1" applyBorder="1"/>
    <xf numFmtId="14" fontId="7" fillId="2" borderId="1" xfId="0" applyNumberFormat="1" applyFont="1" applyFill="1" applyBorder="1" applyProtection="1">
      <protection locked="0"/>
    </xf>
    <xf numFmtId="14" fontId="7" fillId="4" borderId="11" xfId="0" applyNumberFormat="1" applyFont="1" applyFill="1" applyBorder="1" applyAlignment="1">
      <alignment vertical="center"/>
    </xf>
    <xf numFmtId="14" fontId="7" fillId="4" borderId="12" xfId="0" applyNumberFormat="1" applyFont="1" applyFill="1" applyBorder="1"/>
    <xf numFmtId="14" fontId="7" fillId="4" borderId="51" xfId="0" applyNumberFormat="1" applyFont="1" applyFill="1" applyBorder="1"/>
    <xf numFmtId="0" fontId="54" fillId="4" borderId="6" xfId="0" applyFont="1" applyFill="1" applyBorder="1" applyAlignment="1">
      <alignment vertical="center"/>
    </xf>
    <xf numFmtId="0" fontId="9" fillId="3" borderId="4" xfId="0" applyFont="1" applyFill="1" applyBorder="1" applyAlignment="1">
      <alignment horizontal="center" vertical="center"/>
    </xf>
    <xf numFmtId="0" fontId="9" fillId="3" borderId="68" xfId="0" applyFont="1" applyFill="1" applyBorder="1" applyAlignment="1">
      <alignment horizontal="left" vertical="center"/>
    </xf>
    <xf numFmtId="0" fontId="9" fillId="3" borderId="74" xfId="0" applyFont="1" applyFill="1" applyBorder="1" applyAlignment="1">
      <alignment vertical="center" wrapText="1"/>
    </xf>
    <xf numFmtId="0" fontId="16" fillId="2" borderId="9" xfId="0" applyFont="1" applyFill="1" applyBorder="1" applyAlignment="1">
      <alignment horizontal="left" vertical="center" wrapText="1"/>
    </xf>
    <xf numFmtId="0" fontId="55" fillId="0" borderId="0" xfId="0" applyFont="1" applyAlignment="1">
      <alignment vertical="center"/>
    </xf>
    <xf numFmtId="0" fontId="55" fillId="2" borderId="0" xfId="0" applyFont="1" applyFill="1"/>
    <xf numFmtId="0" fontId="56" fillId="2" borderId="0" xfId="0" applyFont="1" applyFill="1"/>
    <xf numFmtId="0" fontId="59" fillId="2" borderId="0" xfId="0" applyFont="1" applyFill="1"/>
    <xf numFmtId="0" fontId="55" fillId="0" borderId="0" xfId="0" applyFont="1"/>
    <xf numFmtId="0" fontId="56" fillId="0" borderId="0" xfId="0" applyFont="1"/>
    <xf numFmtId="0" fontId="57" fillId="0" borderId="0" xfId="0" applyFont="1"/>
    <xf numFmtId="0" fontId="58" fillId="0" borderId="0" xfId="0" applyFont="1"/>
    <xf numFmtId="0" fontId="57" fillId="0" borderId="0" xfId="0" applyFont="1" applyAlignment="1">
      <alignment horizontal="left"/>
    </xf>
    <xf numFmtId="0" fontId="18" fillId="3" borderId="0" xfId="0" applyFont="1" applyFill="1"/>
    <xf numFmtId="0" fontId="1" fillId="2" borderId="0" xfId="0" applyFont="1" applyFill="1"/>
    <xf numFmtId="14" fontId="8" fillId="2" borderId="0" xfId="0" applyNumberFormat="1" applyFont="1" applyFill="1" applyAlignment="1">
      <alignment horizontal="right"/>
    </xf>
    <xf numFmtId="0" fontId="8" fillId="4" borderId="8" xfId="0" applyFont="1" applyFill="1" applyBorder="1" applyAlignment="1">
      <alignment vertical="center"/>
    </xf>
    <xf numFmtId="14" fontId="8" fillId="4" borderId="9" xfId="0" applyNumberFormat="1" applyFont="1" applyFill="1" applyBorder="1" applyAlignment="1">
      <alignment vertical="center"/>
    </xf>
    <xf numFmtId="0" fontId="8" fillId="4" borderId="12" xfId="0" applyFont="1" applyFill="1" applyBorder="1" applyAlignment="1">
      <alignment vertical="center"/>
    </xf>
    <xf numFmtId="0" fontId="12" fillId="4" borderId="6" xfId="0" applyFont="1" applyFill="1" applyBorder="1" applyAlignment="1">
      <alignment horizontal="left" vertical="center" wrapText="1"/>
    </xf>
    <xf numFmtId="0" fontId="2" fillId="2" borderId="0" xfId="0" applyFont="1" applyFill="1" applyAlignment="1" applyProtection="1">
      <alignment vertical="center"/>
      <protection locked="0"/>
    </xf>
    <xf numFmtId="43" fontId="13" fillId="2" borderId="0" xfId="1" applyFont="1" applyFill="1" applyAlignment="1">
      <alignment vertical="center"/>
    </xf>
    <xf numFmtId="0" fontId="14" fillId="8" borderId="39" xfId="0" applyFont="1" applyFill="1" applyBorder="1" applyAlignment="1">
      <alignment vertical="center" wrapText="1"/>
    </xf>
    <xf numFmtId="0" fontId="14" fillId="8" borderId="14" xfId="0" applyFont="1" applyFill="1" applyBorder="1"/>
    <xf numFmtId="0" fontId="19" fillId="3" borderId="17" xfId="0" applyFont="1" applyFill="1" applyBorder="1"/>
    <xf numFmtId="0" fontId="8" fillId="8" borderId="39" xfId="0" applyFont="1" applyFill="1" applyBorder="1" applyAlignment="1">
      <alignment vertical="center"/>
    </xf>
    <xf numFmtId="0" fontId="8" fillId="8" borderId="16" xfId="0" applyFont="1" applyFill="1" applyBorder="1" applyAlignment="1">
      <alignment vertical="center"/>
    </xf>
    <xf numFmtId="43" fontId="7" fillId="2" borderId="0" xfId="1" applyFont="1" applyFill="1" applyAlignment="1">
      <alignment vertical="center"/>
    </xf>
    <xf numFmtId="164" fontId="7" fillId="2" borderId="0" xfId="0" applyNumberFormat="1" applyFont="1" applyFill="1" applyAlignment="1">
      <alignment vertical="center"/>
    </xf>
    <xf numFmtId="0" fontId="55" fillId="8" borderId="1" xfId="0" applyFont="1" applyFill="1" applyBorder="1" applyAlignment="1">
      <alignment horizontal="center" vertical="center"/>
    </xf>
    <xf numFmtId="2" fontId="0" fillId="2" borderId="1" xfId="0" applyNumberFormat="1" applyFill="1" applyBorder="1" applyAlignment="1">
      <alignment horizontal="right" vertical="center"/>
    </xf>
    <xf numFmtId="0" fontId="0" fillId="2" borderId="1" xfId="0" applyFill="1" applyBorder="1" applyAlignment="1">
      <alignment horizontal="right" vertical="center"/>
    </xf>
    <xf numFmtId="0" fontId="55" fillId="8" borderId="1" xfId="0" applyFont="1" applyFill="1" applyBorder="1" applyAlignment="1">
      <alignment horizontal="center" vertical="center" wrapText="1"/>
    </xf>
    <xf numFmtId="0" fontId="55" fillId="11" borderId="1" xfId="0" applyFont="1" applyFill="1" applyBorder="1" applyAlignment="1">
      <alignment horizontal="center" vertical="center" wrapText="1"/>
    </xf>
    <xf numFmtId="0" fontId="55" fillId="5" borderId="1" xfId="0" applyFont="1" applyFill="1" applyBorder="1" applyAlignment="1">
      <alignment horizontal="center" vertical="center" wrapText="1"/>
    </xf>
    <xf numFmtId="0" fontId="8" fillId="8" borderId="32" xfId="0" applyFont="1" applyFill="1" applyBorder="1" applyAlignment="1">
      <alignment vertical="center" wrapText="1"/>
    </xf>
    <xf numFmtId="0" fontId="8" fillId="4" borderId="1" xfId="0" applyFont="1" applyFill="1" applyBorder="1" applyAlignment="1">
      <alignment horizontal="right" vertical="center" wrapText="1"/>
    </xf>
    <xf numFmtId="0" fontId="8" fillId="8" borderId="14" xfId="0" applyFont="1" applyFill="1" applyBorder="1" applyAlignment="1">
      <alignment vertical="center"/>
    </xf>
    <xf numFmtId="0" fontId="8" fillId="5" borderId="2" xfId="0" applyFont="1" applyFill="1" applyBorder="1" applyAlignment="1">
      <alignment horizontal="right" vertical="center"/>
    </xf>
    <xf numFmtId="0" fontId="8" fillId="5" borderId="2" xfId="0" applyFont="1" applyFill="1" applyBorder="1" applyAlignment="1">
      <alignment horizontal="right" vertical="center" wrapText="1"/>
    </xf>
    <xf numFmtId="0" fontId="40" fillId="2" borderId="0" xfId="0" applyFont="1" applyFill="1" applyAlignment="1">
      <alignment wrapText="1"/>
    </xf>
    <xf numFmtId="0" fontId="2" fillId="2" borderId="0" xfId="0" applyFont="1" applyFill="1" applyAlignment="1">
      <alignment wrapText="1"/>
    </xf>
    <xf numFmtId="0" fontId="2" fillId="0" borderId="0" xfId="0" applyFont="1" applyAlignment="1">
      <alignment wrapText="1"/>
    </xf>
    <xf numFmtId="9" fontId="2" fillId="0" borderId="0" xfId="0" applyNumberFormat="1" applyFont="1" applyAlignment="1">
      <alignment wrapText="1"/>
    </xf>
    <xf numFmtId="0" fontId="13" fillId="0" borderId="0" xfId="0" applyFont="1" applyAlignment="1">
      <alignment vertical="center" wrapText="1"/>
    </xf>
    <xf numFmtId="0" fontId="2" fillId="0" borderId="0" xfId="0" applyFont="1" applyAlignment="1">
      <alignment horizontal="left" wrapText="1"/>
    </xf>
    <xf numFmtId="16" fontId="2" fillId="0" borderId="0" xfId="0" quotePrefix="1" applyNumberFormat="1" applyFont="1" applyAlignment="1">
      <alignment wrapText="1"/>
    </xf>
    <xf numFmtId="16" fontId="2" fillId="0" borderId="0" xfId="0" applyNumberFormat="1" applyFont="1" applyAlignment="1">
      <alignment wrapText="1"/>
    </xf>
    <xf numFmtId="0" fontId="2" fillId="0" borderId="0" xfId="0" quotePrefix="1" applyFont="1" applyAlignment="1">
      <alignment wrapText="1"/>
    </xf>
    <xf numFmtId="0" fontId="2" fillId="3" borderId="0" xfId="0" applyFont="1" applyFill="1" applyAlignment="1">
      <alignment horizontal="center" vertical="center" wrapText="1"/>
    </xf>
    <xf numFmtId="0" fontId="7" fillId="8" borderId="0" xfId="0" applyFont="1" applyFill="1" applyAlignment="1">
      <alignment wrapText="1"/>
    </xf>
    <xf numFmtId="0" fontId="8" fillId="8" borderId="0" xfId="0" applyFont="1" applyFill="1" applyAlignment="1">
      <alignment wrapText="1"/>
    </xf>
    <xf numFmtId="0" fontId="9" fillId="3" borderId="75" xfId="6" applyFont="1" applyFill="1" applyBorder="1" applyAlignment="1">
      <alignment horizontal="center" vertical="center" wrapText="1"/>
    </xf>
    <xf numFmtId="0" fontId="9" fillId="3" borderId="76" xfId="6" applyFont="1" applyFill="1" applyBorder="1" applyAlignment="1">
      <alignment horizontal="center" vertical="center" wrapText="1"/>
    </xf>
    <xf numFmtId="0" fontId="2" fillId="2" borderId="1" xfId="6" applyFont="1" applyFill="1" applyBorder="1" applyAlignment="1">
      <alignment vertical="center" wrapText="1"/>
    </xf>
    <xf numFmtId="0" fontId="55" fillId="2" borderId="0" xfId="0" applyFont="1" applyFill="1" applyAlignment="1">
      <alignment horizontal="center"/>
    </xf>
    <xf numFmtId="164" fontId="0" fillId="2" borderId="0" xfId="1" applyNumberFormat="1" applyFont="1" applyFill="1"/>
    <xf numFmtId="164" fontId="55" fillId="2" borderId="0" xfId="1" applyNumberFormat="1" applyFont="1" applyFill="1" applyAlignment="1">
      <alignment horizontal="center" vertical="center" wrapText="1"/>
    </xf>
    <xf numFmtId="0" fontId="0" fillId="2" borderId="42" xfId="0" applyFill="1" applyBorder="1"/>
    <xf numFmtId="0" fontId="2" fillId="4" borderId="5" xfId="0" applyFont="1" applyFill="1" applyBorder="1" applyAlignment="1">
      <alignment vertical="center" wrapText="1"/>
    </xf>
    <xf numFmtId="0" fontId="2" fillId="4" borderId="10" xfId="0" applyFont="1" applyFill="1" applyBorder="1" applyAlignment="1">
      <alignment horizontal="left" vertical="center"/>
    </xf>
    <xf numFmtId="0" fontId="9" fillId="3" borderId="7" xfId="0" applyFont="1" applyFill="1" applyBorder="1" applyAlignment="1">
      <alignment vertical="center"/>
    </xf>
    <xf numFmtId="0" fontId="60" fillId="8" borderId="0" xfId="0" applyFont="1" applyFill="1" applyAlignment="1">
      <alignment horizontal="center" vertical="center" wrapText="1"/>
    </xf>
    <xf numFmtId="0" fontId="60" fillId="8" borderId="0" xfId="0" applyFont="1" applyFill="1" applyAlignment="1">
      <alignment horizontal="center" vertical="center"/>
    </xf>
    <xf numFmtId="0" fontId="32" fillId="2" borderId="0" xfId="0" applyFont="1" applyFill="1" applyAlignment="1">
      <alignment vertical="center"/>
    </xf>
    <xf numFmtId="0" fontId="32" fillId="2" borderId="0" xfId="0" applyFont="1" applyFill="1"/>
    <xf numFmtId="0" fontId="63" fillId="2" borderId="0" xfId="0" applyFont="1" applyFill="1" applyAlignment="1">
      <alignment horizontal="center" vertical="center"/>
    </xf>
    <xf numFmtId="1" fontId="5" fillId="4" borderId="1" xfId="0" applyNumberFormat="1" applyFont="1" applyFill="1" applyBorder="1" applyAlignment="1">
      <alignment vertical="center" wrapText="1"/>
    </xf>
    <xf numFmtId="164" fontId="5" fillId="4" borderId="1" xfId="1" quotePrefix="1" applyNumberFormat="1" applyFont="1" applyFill="1" applyBorder="1" applyAlignment="1" applyProtection="1">
      <alignment vertical="center" wrapText="1"/>
    </xf>
    <xf numFmtId="164" fontId="5" fillId="4" borderId="1" xfId="1" applyNumberFormat="1" applyFont="1" applyFill="1" applyBorder="1" applyAlignment="1" applyProtection="1">
      <alignment vertical="center" wrapText="1"/>
    </xf>
    <xf numFmtId="0" fontId="61" fillId="0" borderId="0" xfId="0" applyFont="1" applyAlignment="1">
      <alignment vertical="center"/>
    </xf>
    <xf numFmtId="0" fontId="2" fillId="0" borderId="0" xfId="0" applyFont="1" applyAlignment="1">
      <alignment horizontal="left" vertical="center"/>
    </xf>
    <xf numFmtId="0" fontId="33" fillId="0" borderId="0" xfId="0" applyFont="1" applyAlignment="1" applyProtection="1">
      <alignment vertical="center" wrapText="1"/>
      <protection locked="0"/>
    </xf>
    <xf numFmtId="43" fontId="5" fillId="4" borderId="1" xfId="1" quotePrefix="1" applyFont="1" applyFill="1" applyBorder="1" applyAlignment="1" applyProtection="1">
      <alignment vertical="center" wrapText="1"/>
    </xf>
    <xf numFmtId="0" fontId="22" fillId="2" borderId="0" xfId="0" applyFont="1" applyFill="1"/>
    <xf numFmtId="0" fontId="9" fillId="2" borderId="68" xfId="0" applyFont="1" applyFill="1" applyBorder="1"/>
    <xf numFmtId="164" fontId="22" fillId="2" borderId="68" xfId="1" applyNumberFormat="1" applyFont="1" applyFill="1" applyBorder="1"/>
    <xf numFmtId="164" fontId="22" fillId="2" borderId="0" xfId="1" applyNumberFormat="1" applyFont="1" applyFill="1"/>
    <xf numFmtId="164" fontId="9" fillId="2" borderId="0" xfId="1" applyNumberFormat="1" applyFont="1" applyFill="1"/>
    <xf numFmtId="164" fontId="22" fillId="2" borderId="68" xfId="1" applyNumberFormat="1" applyFont="1" applyFill="1" applyBorder="1" applyAlignment="1">
      <alignment vertical="center"/>
    </xf>
    <xf numFmtId="164" fontId="22" fillId="2" borderId="27" xfId="1" applyNumberFormat="1" applyFont="1" applyFill="1" applyBorder="1"/>
    <xf numFmtId="0" fontId="9" fillId="3" borderId="74" xfId="0" applyFont="1" applyFill="1" applyBorder="1" applyAlignment="1">
      <alignment vertical="center"/>
    </xf>
    <xf numFmtId="43" fontId="2" fillId="2" borderId="4" xfId="1" applyFont="1" applyFill="1" applyBorder="1" applyAlignment="1" applyProtection="1">
      <alignment vertical="center"/>
      <protection locked="0"/>
    </xf>
    <xf numFmtId="0" fontId="9" fillId="3" borderId="77" xfId="0" applyFont="1" applyFill="1" applyBorder="1" applyAlignment="1">
      <alignment horizontal="left" vertical="center" wrapText="1"/>
    </xf>
    <xf numFmtId="0" fontId="9" fillId="3" borderId="18" xfId="0" applyFont="1" applyFill="1" applyBorder="1" applyAlignment="1">
      <alignment vertical="center" wrapText="1"/>
    </xf>
    <xf numFmtId="0" fontId="52" fillId="2" borderId="0" xfId="0" applyFont="1" applyFill="1" applyAlignment="1">
      <alignment vertical="center"/>
    </xf>
    <xf numFmtId="0" fontId="0" fillId="2" borderId="59" xfId="0" applyFill="1" applyBorder="1" applyAlignment="1">
      <alignment vertical="center"/>
    </xf>
    <xf numFmtId="0" fontId="18" fillId="3" borderId="8" xfId="0" applyFont="1" applyFill="1" applyBorder="1" applyAlignment="1">
      <alignment vertical="center" wrapText="1"/>
    </xf>
    <xf numFmtId="0" fontId="0" fillId="2" borderId="65" xfId="0" applyFill="1" applyBorder="1" applyAlignment="1">
      <alignment vertical="center"/>
    </xf>
    <xf numFmtId="43" fontId="0" fillId="2" borderId="65" xfId="1" applyFont="1" applyFill="1" applyBorder="1"/>
    <xf numFmtId="0" fontId="18" fillId="3" borderId="2" xfId="0" applyFont="1" applyFill="1" applyBorder="1" applyAlignment="1">
      <alignment vertical="center" wrapText="1"/>
    </xf>
    <xf numFmtId="0" fontId="18" fillId="2" borderId="0" xfId="0" applyFont="1" applyFill="1" applyAlignment="1">
      <alignment vertical="center" wrapText="1"/>
    </xf>
    <xf numFmtId="0" fontId="64" fillId="3" borderId="1" xfId="0" applyFont="1" applyFill="1" applyBorder="1" applyAlignment="1">
      <alignment vertical="center" wrapText="1"/>
    </xf>
    <xf numFmtId="0" fontId="8" fillId="2" borderId="1" xfId="0" applyFont="1" applyFill="1" applyBorder="1" applyAlignment="1" applyProtection="1">
      <alignment horizontal="center" vertical="center" wrapText="1"/>
      <protection locked="0"/>
    </xf>
    <xf numFmtId="0" fontId="18" fillId="2" borderId="0" xfId="0" applyFont="1" applyFill="1" applyAlignment="1">
      <alignment vertical="center"/>
    </xf>
    <xf numFmtId="0" fontId="12" fillId="4" borderId="5" xfId="0" applyFont="1" applyFill="1" applyBorder="1" applyAlignment="1">
      <alignment horizontal="left" vertical="center"/>
    </xf>
    <xf numFmtId="0" fontId="9" fillId="3" borderId="19" xfId="0" applyFont="1" applyFill="1" applyBorder="1" applyAlignment="1">
      <alignment horizontal="left" vertical="center"/>
    </xf>
    <xf numFmtId="0" fontId="2" fillId="0" borderId="0" xfId="0" applyFont="1" applyFill="1" applyAlignment="1" applyProtection="1">
      <alignment vertical="center" wrapText="1"/>
      <protection locked="0"/>
    </xf>
    <xf numFmtId="0" fontId="2" fillId="0" borderId="0" xfId="0" applyFont="1" applyFill="1" applyAlignment="1" applyProtection="1">
      <alignment horizontal="left" vertical="center" wrapText="1"/>
      <protection locked="0"/>
    </xf>
    <xf numFmtId="164" fontId="2" fillId="2" borderId="4" xfId="1" applyNumberFormat="1" applyFont="1" applyFill="1" applyBorder="1" applyAlignment="1" applyProtection="1">
      <alignment vertical="center"/>
      <protection locked="0"/>
    </xf>
    <xf numFmtId="0" fontId="7" fillId="2" borderId="0" xfId="0" applyFont="1" applyFill="1" applyBorder="1"/>
    <xf numFmtId="0" fontId="2" fillId="2" borderId="0" xfId="0" applyFont="1" applyFill="1" applyBorder="1"/>
    <xf numFmtId="0" fontId="9" fillId="2" borderId="7" xfId="0" applyFont="1" applyFill="1" applyBorder="1" applyAlignment="1">
      <alignment vertical="center"/>
    </xf>
    <xf numFmtId="0" fontId="9" fillId="2" borderId="20" xfId="0" applyFont="1" applyFill="1" applyBorder="1" applyAlignment="1">
      <alignment vertical="center"/>
    </xf>
    <xf numFmtId="0" fontId="7" fillId="2" borderId="0" xfId="0" applyFont="1" applyFill="1" applyBorder="1" applyAlignment="1">
      <alignment vertical="center"/>
    </xf>
    <xf numFmtId="0" fontId="2" fillId="2" borderId="11" xfId="0" applyFont="1" applyFill="1" applyBorder="1"/>
    <xf numFmtId="0" fontId="9" fillId="2" borderId="17" xfId="0" applyFont="1" applyFill="1" applyBorder="1" applyAlignment="1">
      <alignment vertical="center"/>
    </xf>
    <xf numFmtId="0" fontId="9" fillId="2" borderId="40" xfId="0" applyFont="1" applyFill="1" applyBorder="1" applyAlignment="1">
      <alignment vertical="center"/>
    </xf>
    <xf numFmtId="0" fontId="8" fillId="2" borderId="0" xfId="0" applyFont="1" applyFill="1" applyBorder="1"/>
    <xf numFmtId="0" fontId="8" fillId="8" borderId="11" xfId="0" applyFont="1" applyFill="1" applyBorder="1" applyAlignment="1">
      <alignment horizontal="center" vertical="center" wrapText="1"/>
    </xf>
    <xf numFmtId="0" fontId="33" fillId="0" borderId="0" xfId="0" applyFont="1" applyFill="1" applyAlignment="1" applyProtection="1">
      <alignment vertical="center" wrapText="1"/>
      <protection locked="0"/>
    </xf>
    <xf numFmtId="0" fontId="8" fillId="8" borderId="1" xfId="0" applyFont="1" applyFill="1" applyBorder="1" applyAlignment="1">
      <alignment horizontal="center" vertical="center"/>
    </xf>
    <xf numFmtId="0" fontId="16" fillId="2" borderId="7" xfId="0" applyFont="1" applyFill="1" applyBorder="1" applyAlignment="1">
      <alignment vertical="center" wrapText="1"/>
    </xf>
    <xf numFmtId="0" fontId="16" fillId="2" borderId="0" xfId="0" applyFont="1" applyFill="1" applyBorder="1" applyAlignment="1">
      <alignment vertical="center" wrapText="1"/>
    </xf>
    <xf numFmtId="1" fontId="2" fillId="2" borderId="32" xfId="0" applyNumberFormat="1" applyFont="1" applyFill="1" applyBorder="1"/>
    <xf numFmtId="0" fontId="8" fillId="2" borderId="9" xfId="0" applyFont="1" applyFill="1" applyBorder="1"/>
    <xf numFmtId="0" fontId="7" fillId="2" borderId="7" xfId="0" applyFont="1" applyFill="1" applyBorder="1"/>
    <xf numFmtId="0" fontId="9" fillId="3" borderId="13" xfId="0" applyFont="1" applyFill="1" applyBorder="1" applyAlignment="1">
      <alignment vertical="center"/>
    </xf>
    <xf numFmtId="164" fontId="8" fillId="2" borderId="1" xfId="1" applyNumberFormat="1" applyFont="1" applyFill="1" applyBorder="1" applyAlignment="1" applyProtection="1">
      <alignment vertical="top"/>
      <protection locked="0"/>
    </xf>
    <xf numFmtId="0" fontId="2" fillId="0" borderId="0" xfId="0" applyFont="1" applyFill="1" applyProtection="1">
      <protection locked="0"/>
    </xf>
    <xf numFmtId="14" fontId="8" fillId="2" borderId="0" xfId="0" applyNumberFormat="1" applyFont="1" applyFill="1" applyAlignment="1">
      <alignment horizontal="right"/>
    </xf>
    <xf numFmtId="14" fontId="13" fillId="2" borderId="1" xfId="0" applyNumberFormat="1" applyFont="1" applyFill="1" applyBorder="1" applyAlignment="1" applyProtection="1">
      <alignment vertical="center"/>
      <protection locked="0"/>
    </xf>
    <xf numFmtId="0" fontId="13" fillId="2" borderId="1" xfId="0" applyFont="1" applyFill="1" applyBorder="1" applyAlignment="1" applyProtection="1">
      <alignment vertical="center"/>
      <protection locked="0"/>
    </xf>
    <xf numFmtId="0" fontId="2" fillId="2" borderId="1" xfId="0" applyFont="1" applyFill="1" applyBorder="1" applyAlignment="1" applyProtection="1">
      <alignment horizontal="left" vertical="center"/>
      <protection locked="0"/>
    </xf>
    <xf numFmtId="0" fontId="33" fillId="0" borderId="0" xfId="0" applyFont="1" applyFill="1" applyBorder="1" applyAlignment="1" applyProtection="1">
      <alignment horizontal="left" vertical="center" wrapText="1"/>
      <protection locked="0"/>
    </xf>
    <xf numFmtId="0" fontId="61" fillId="5" borderId="13" xfId="0" applyFont="1" applyFill="1" applyBorder="1" applyAlignment="1">
      <alignment horizontal="center" vertical="center" wrapText="1"/>
    </xf>
    <xf numFmtId="0" fontId="65" fillId="0" borderId="0" xfId="0" applyFont="1" applyFill="1" applyBorder="1" applyAlignment="1" applyProtection="1">
      <alignment horizontal="left" vertical="center" wrapText="1"/>
      <protection locked="0"/>
    </xf>
    <xf numFmtId="0" fontId="65" fillId="0" borderId="0" xfId="0" applyFont="1" applyFill="1" applyBorder="1" applyAlignment="1" applyProtection="1">
      <alignment vertical="center" wrapText="1"/>
      <protection locked="0"/>
    </xf>
    <xf numFmtId="0" fontId="33" fillId="0" borderId="0" xfId="0" applyFont="1" applyAlignment="1" applyProtection="1">
      <alignment horizontal="left" vertical="center" wrapText="1"/>
      <protection locked="0"/>
    </xf>
    <xf numFmtId="0" fontId="51" fillId="4" borderId="0" xfId="5" applyFill="1" applyBorder="1" applyAlignment="1" applyProtection="1">
      <alignment horizontal="left" vertical="center" wrapText="1"/>
    </xf>
    <xf numFmtId="0" fontId="31" fillId="2" borderId="0" xfId="0" applyFont="1" applyFill="1" applyAlignment="1">
      <alignment horizontal="center" vertical="center"/>
    </xf>
    <xf numFmtId="0" fontId="8" fillId="4" borderId="1" xfId="0" applyFont="1" applyFill="1" applyBorder="1" applyAlignment="1">
      <alignment vertical="center" wrapText="1"/>
    </xf>
    <xf numFmtId="0" fontId="2" fillId="0" borderId="0" xfId="0" applyFont="1" applyFill="1" applyAlignment="1">
      <alignment vertical="center" wrapText="1"/>
    </xf>
    <xf numFmtId="0" fontId="2" fillId="0" borderId="0" xfId="0" applyFont="1" applyFill="1" applyAlignment="1">
      <alignment wrapText="1"/>
    </xf>
    <xf numFmtId="0" fontId="67" fillId="2" borderId="0" xfId="0" applyFont="1" applyFill="1"/>
    <xf numFmtId="0" fontId="68" fillId="2" borderId="1" xfId="0" applyFont="1" applyFill="1" applyBorder="1" applyAlignment="1">
      <alignment vertical="center"/>
    </xf>
    <xf numFmtId="0" fontId="18" fillId="3" borderId="80" xfId="0" applyFont="1" applyFill="1" applyBorder="1"/>
    <xf numFmtId="0" fontId="0" fillId="2" borderId="81" xfId="0" applyFill="1" applyBorder="1"/>
    <xf numFmtId="0" fontId="0" fillId="2" borderId="82" xfId="0" applyFill="1" applyBorder="1"/>
    <xf numFmtId="43" fontId="8" fillId="4" borderId="0" xfId="1" applyFont="1" applyFill="1"/>
    <xf numFmtId="43" fontId="0" fillId="2" borderId="1" xfId="0" applyNumberFormat="1" applyFill="1" applyBorder="1" applyAlignment="1">
      <alignment vertical="center"/>
    </xf>
    <xf numFmtId="43" fontId="27" fillId="2" borderId="0" xfId="0" applyNumberFormat="1" applyFont="1" applyFill="1"/>
    <xf numFmtId="43" fontId="22" fillId="2" borderId="0" xfId="0" applyNumberFormat="1" applyFont="1" applyFill="1"/>
    <xf numFmtId="43" fontId="8" fillId="4" borderId="1" xfId="1" applyFont="1" applyFill="1" applyBorder="1" applyAlignment="1">
      <alignment vertical="center"/>
    </xf>
    <xf numFmtId="164" fontId="8" fillId="4" borderId="1" xfId="1" applyNumberFormat="1" applyFont="1" applyFill="1" applyBorder="1" applyAlignment="1">
      <alignment vertical="center"/>
    </xf>
    <xf numFmtId="0" fontId="40" fillId="10" borderId="59" xfId="0" applyFont="1" applyFill="1" applyBorder="1" applyAlignment="1">
      <alignment horizontal="left" vertical="center" wrapText="1"/>
    </xf>
    <xf numFmtId="0" fontId="3" fillId="0" borderId="59" xfId="0" applyFont="1" applyBorder="1" applyAlignment="1">
      <alignment horizontal="left" vertical="center" wrapText="1"/>
    </xf>
    <xf numFmtId="0" fontId="49" fillId="0" borderId="0" xfId="0" applyFont="1" applyAlignment="1">
      <alignment horizontal="center" vertical="center" wrapText="1"/>
    </xf>
    <xf numFmtId="0" fontId="40" fillId="10" borderId="59" xfId="0" applyFont="1" applyFill="1" applyBorder="1" applyAlignment="1">
      <alignment horizontal="left" vertical="center"/>
    </xf>
    <xf numFmtId="0" fontId="3" fillId="0" borderId="63" xfId="0" applyFont="1" applyBorder="1" applyAlignment="1">
      <alignment horizontal="left" vertical="center" wrapText="1"/>
    </xf>
    <xf numFmtId="0" fontId="3" fillId="0" borderId="64" xfId="0" applyFont="1" applyBorder="1" applyAlignment="1">
      <alignment horizontal="left" vertical="center" wrapText="1"/>
    </xf>
    <xf numFmtId="0" fontId="3" fillId="0" borderId="66" xfId="0" applyFont="1" applyBorder="1" applyAlignment="1">
      <alignment horizontal="left" vertical="center" wrapText="1"/>
    </xf>
    <xf numFmtId="0" fontId="3" fillId="0" borderId="72" xfId="0" applyFont="1" applyBorder="1" applyAlignment="1">
      <alignment horizontal="left" vertical="center" wrapText="1"/>
    </xf>
    <xf numFmtId="0" fontId="3" fillId="0" borderId="0" xfId="0" applyFont="1" applyAlignment="1">
      <alignment horizontal="left" vertical="center" wrapText="1"/>
    </xf>
    <xf numFmtId="0" fontId="3" fillId="0" borderId="73" xfId="0" applyFont="1" applyBorder="1" applyAlignment="1">
      <alignment horizontal="left" vertical="center" wrapText="1"/>
    </xf>
    <xf numFmtId="0" fontId="40" fillId="10" borderId="59" xfId="0" applyFont="1" applyFill="1" applyBorder="1" applyAlignment="1">
      <alignment horizontal="center" vertical="center" wrapText="1"/>
    </xf>
    <xf numFmtId="0" fontId="46" fillId="10" borderId="59" xfId="0" applyFont="1" applyFill="1" applyBorder="1" applyAlignment="1">
      <alignment horizontal="left" vertical="center" wrapText="1"/>
    </xf>
    <xf numFmtId="14" fontId="3" fillId="2" borderId="59" xfId="0" applyNumberFormat="1" applyFont="1" applyFill="1" applyBorder="1" applyAlignment="1">
      <alignment horizontal="left" vertical="center" wrapText="1"/>
    </xf>
    <xf numFmtId="0" fontId="3" fillId="2" borderId="59" xfId="0" applyFont="1" applyFill="1" applyBorder="1" applyAlignment="1">
      <alignment horizontal="left" vertical="center" wrapText="1"/>
    </xf>
    <xf numFmtId="0" fontId="3" fillId="2" borderId="78" xfId="0" applyFont="1" applyFill="1" applyBorder="1" applyAlignment="1">
      <alignment horizontal="left" vertical="center" wrapText="1"/>
    </xf>
    <xf numFmtId="0" fontId="3" fillId="2" borderId="79" xfId="0" applyFont="1" applyFill="1" applyBorder="1" applyAlignment="1">
      <alignment horizontal="left" vertical="center" wrapText="1"/>
    </xf>
    <xf numFmtId="0" fontId="3" fillId="0" borderId="59"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2" fillId="10" borderId="59" xfId="0" applyFont="1" applyFill="1" applyBorder="1" applyAlignment="1">
      <alignment horizontal="left" vertical="center" wrapText="1"/>
    </xf>
    <xf numFmtId="0" fontId="45" fillId="10" borderId="59" xfId="0" applyFont="1" applyFill="1" applyBorder="1" applyAlignment="1">
      <alignment horizontal="left" vertical="center" wrapText="1"/>
    </xf>
    <xf numFmtId="0" fontId="51" fillId="2" borderId="3" xfId="5" applyFill="1" applyBorder="1" applyAlignment="1">
      <alignment vertical="center" wrapText="1"/>
    </xf>
    <xf numFmtId="0" fontId="51" fillId="2" borderId="4" xfId="5" applyFill="1" applyBorder="1" applyAlignment="1">
      <alignment vertical="center" wrapText="1"/>
    </xf>
    <xf numFmtId="0" fontId="7" fillId="2" borderId="6"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9"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7" fillId="2" borderId="6" xfId="0" applyFont="1" applyFill="1" applyBorder="1" applyAlignment="1">
      <alignment vertical="center" wrapText="1"/>
    </xf>
    <xf numFmtId="0" fontId="7" fillId="2" borderId="5" xfId="0" applyFont="1" applyFill="1" applyBorder="1" applyAlignment="1">
      <alignment vertical="center" wrapText="1"/>
    </xf>
    <xf numFmtId="0" fontId="7" fillId="2" borderId="8" xfId="0" applyFont="1" applyFill="1" applyBorder="1" applyAlignment="1">
      <alignment vertical="center" wrapText="1"/>
    </xf>
    <xf numFmtId="0" fontId="7" fillId="2" borderId="9" xfId="0" applyFont="1" applyFill="1" applyBorder="1" applyAlignment="1">
      <alignment vertical="center" wrapText="1"/>
    </xf>
    <xf numFmtId="0" fontId="51" fillId="2" borderId="5" xfId="5" applyFill="1" applyBorder="1" applyAlignment="1">
      <alignment vertical="center" wrapText="1"/>
    </xf>
    <xf numFmtId="0" fontId="51" fillId="2" borderId="10" xfId="5" applyFill="1" applyBorder="1" applyAlignment="1">
      <alignment vertical="center" wrapText="1"/>
    </xf>
    <xf numFmtId="0" fontId="51" fillId="2" borderId="9" xfId="5" applyFill="1" applyBorder="1" applyAlignment="1">
      <alignment vertical="center" wrapText="1"/>
    </xf>
    <xf numFmtId="0" fontId="51" fillId="2" borderId="12" xfId="5" applyFill="1" applyBorder="1" applyAlignment="1">
      <alignment vertical="center" wrapText="1"/>
    </xf>
    <xf numFmtId="0" fontId="7" fillId="2" borderId="2" xfId="0" applyFont="1" applyFill="1" applyBorder="1" applyAlignment="1">
      <alignment vertical="center" wrapText="1"/>
    </xf>
    <xf numFmtId="0" fontId="7" fillId="2" borderId="3" xfId="0" applyFont="1" applyFill="1" applyBorder="1" applyAlignment="1">
      <alignment vertical="center" wrapText="1"/>
    </xf>
    <xf numFmtId="0" fontId="4" fillId="4" borderId="7" xfId="0" applyFont="1" applyFill="1" applyBorder="1" applyAlignment="1">
      <alignment horizontal="center" vertical="center"/>
    </xf>
    <xf numFmtId="0" fontId="4" fillId="4" borderId="0" xfId="0" applyFont="1" applyFill="1" applyAlignment="1">
      <alignment horizontal="center" vertical="center"/>
    </xf>
    <xf numFmtId="0" fontId="4" fillId="4" borderId="11" xfId="0" applyFont="1" applyFill="1" applyBorder="1" applyAlignment="1">
      <alignment horizontal="center" vertical="center"/>
    </xf>
    <xf numFmtId="0" fontId="6" fillId="4" borderId="7" xfId="0" applyFont="1" applyFill="1" applyBorder="1" applyAlignment="1">
      <alignment horizontal="center" vertical="center" wrapText="1"/>
    </xf>
    <xf numFmtId="0" fontId="6" fillId="4" borderId="0" xfId="0" applyFont="1" applyFill="1" applyAlignment="1">
      <alignment horizontal="center" vertical="center" wrapText="1"/>
    </xf>
    <xf numFmtId="0" fontId="6" fillId="4" borderId="11" xfId="0" applyFont="1" applyFill="1" applyBorder="1" applyAlignment="1">
      <alignment horizontal="center" vertical="center" wrapText="1"/>
    </xf>
    <xf numFmtId="0" fontId="5" fillId="4" borderId="8" xfId="0" applyFont="1" applyFill="1" applyBorder="1" applyAlignment="1">
      <alignment horizontal="center" vertical="center"/>
    </xf>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16" fillId="8" borderId="8" xfId="0" applyFont="1" applyFill="1" applyBorder="1" applyAlignment="1">
      <alignment horizontal="left" vertical="center" wrapText="1"/>
    </xf>
    <xf numFmtId="0" fontId="16" fillId="8" borderId="9" xfId="0" applyFont="1" applyFill="1" applyBorder="1" applyAlignment="1">
      <alignment horizontal="left" vertical="center" wrapText="1"/>
    </xf>
    <xf numFmtId="0" fontId="16" fillId="8" borderId="12" xfId="0" applyFont="1" applyFill="1" applyBorder="1" applyAlignment="1">
      <alignment horizontal="left" vertical="center" wrapText="1"/>
    </xf>
    <xf numFmtId="0" fontId="2" fillId="2" borderId="3" xfId="0" applyFont="1" applyFill="1" applyBorder="1" applyAlignment="1" applyProtection="1">
      <alignment vertical="center"/>
      <protection locked="0"/>
    </xf>
    <xf numFmtId="0" fontId="2" fillId="2" borderId="4" xfId="0" applyFont="1" applyFill="1" applyBorder="1" applyAlignment="1" applyProtection="1">
      <alignment vertical="center"/>
      <protection locked="0"/>
    </xf>
    <xf numFmtId="0" fontId="13" fillId="2" borderId="9" xfId="0" applyFont="1" applyFill="1" applyBorder="1" applyAlignment="1" applyProtection="1">
      <alignment horizontal="left" vertical="center"/>
      <protection locked="0"/>
    </xf>
    <xf numFmtId="0" fontId="13" fillId="2" borderId="12" xfId="0" applyFont="1" applyFill="1" applyBorder="1" applyAlignment="1" applyProtection="1">
      <alignment horizontal="left" vertical="center"/>
      <protection locked="0"/>
    </xf>
    <xf numFmtId="0" fontId="13" fillId="2" borderId="2" xfId="0" applyFont="1" applyFill="1" applyBorder="1" applyAlignment="1" applyProtection="1">
      <alignment horizontal="left" vertical="center"/>
      <protection locked="0"/>
    </xf>
    <xf numFmtId="0" fontId="13" fillId="2" borderId="3" xfId="0" applyFont="1" applyFill="1" applyBorder="1" applyAlignment="1" applyProtection="1">
      <alignment horizontal="left" vertical="center"/>
      <protection locked="0"/>
    </xf>
    <xf numFmtId="0" fontId="13" fillId="2" borderId="4" xfId="0" applyFont="1" applyFill="1" applyBorder="1" applyAlignment="1" applyProtection="1">
      <alignment horizontal="left" vertical="center"/>
      <protection locked="0"/>
    </xf>
    <xf numFmtId="0" fontId="2" fillId="2" borderId="2" xfId="0" applyFont="1" applyFill="1" applyBorder="1" applyAlignment="1" applyProtection="1">
      <alignment vertical="center"/>
      <protection locked="0"/>
    </xf>
    <xf numFmtId="0" fontId="16" fillId="4" borderId="8" xfId="0" applyFont="1" applyFill="1" applyBorder="1" applyAlignment="1">
      <alignment horizontal="left" vertical="center"/>
    </xf>
    <xf numFmtId="0" fontId="16" fillId="4" borderId="9" xfId="0" applyFont="1" applyFill="1" applyBorder="1" applyAlignment="1">
      <alignment horizontal="left" vertical="center"/>
    </xf>
    <xf numFmtId="0" fontId="16" fillId="4" borderId="12" xfId="0" applyFont="1" applyFill="1" applyBorder="1" applyAlignment="1">
      <alignment horizontal="left" vertical="center"/>
    </xf>
    <xf numFmtId="0" fontId="2" fillId="2" borderId="2" xfId="0" applyFont="1" applyFill="1" applyBorder="1" applyAlignment="1" applyProtection="1">
      <protection locked="0"/>
    </xf>
    <xf numFmtId="0" fontId="2" fillId="2" borderId="3" xfId="0" applyFont="1" applyFill="1" applyBorder="1" applyAlignment="1" applyProtection="1">
      <protection locked="0"/>
    </xf>
    <xf numFmtId="0" fontId="2" fillId="2" borderId="4" xfId="0" applyFont="1" applyFill="1" applyBorder="1" applyAlignment="1" applyProtection="1">
      <protection locked="0"/>
    </xf>
    <xf numFmtId="0" fontId="9" fillId="3" borderId="5" xfId="0" applyFont="1" applyFill="1" applyBorder="1" applyAlignment="1">
      <alignment horizontal="left" vertical="center"/>
    </xf>
    <xf numFmtId="0" fontId="9" fillId="3" borderId="0" xfId="0" applyFont="1" applyFill="1" applyAlignment="1">
      <alignment horizontal="left" vertical="center"/>
    </xf>
    <xf numFmtId="0" fontId="9" fillId="3" borderId="27" xfId="0" applyFont="1" applyFill="1" applyBorder="1" applyAlignment="1">
      <alignment horizontal="left" vertical="center"/>
    </xf>
    <xf numFmtId="0" fontId="2" fillId="2" borderId="35" xfId="0" applyFont="1" applyFill="1" applyBorder="1" applyAlignment="1" applyProtection="1">
      <alignment horizontal="left" vertical="center"/>
      <protection locked="0"/>
    </xf>
    <xf numFmtId="0" fontId="2" fillId="2" borderId="29" xfId="0" applyFont="1" applyFill="1" applyBorder="1" applyAlignment="1" applyProtection="1">
      <alignment horizontal="left" vertical="center"/>
      <protection locked="0"/>
    </xf>
    <xf numFmtId="0" fontId="9" fillId="3" borderId="19" xfId="0" applyFont="1" applyFill="1" applyBorder="1" applyAlignment="1">
      <alignment horizontal="left" vertical="center"/>
    </xf>
    <xf numFmtId="0" fontId="9" fillId="3" borderId="28" xfId="0" applyFont="1" applyFill="1" applyBorder="1" applyAlignment="1">
      <alignment horizontal="left" vertical="center"/>
    </xf>
    <xf numFmtId="0" fontId="13" fillId="2" borderId="38" xfId="0" applyFont="1" applyFill="1" applyBorder="1" applyAlignment="1" applyProtection="1">
      <alignment horizontal="left" vertical="center"/>
      <protection locked="0"/>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16" fillId="4" borderId="8" xfId="0" applyFont="1" applyFill="1" applyBorder="1" applyAlignment="1">
      <alignment horizontal="left" vertical="center" wrapText="1"/>
    </xf>
    <xf numFmtId="0" fontId="16" fillId="4" borderId="9" xfId="0" applyFont="1" applyFill="1" applyBorder="1" applyAlignment="1">
      <alignment horizontal="left" vertical="center" wrapText="1"/>
    </xf>
    <xf numFmtId="0" fontId="16" fillId="4" borderId="12" xfId="0" applyFont="1" applyFill="1" applyBorder="1" applyAlignment="1">
      <alignment horizontal="left" vertical="center" wrapText="1"/>
    </xf>
    <xf numFmtId="0" fontId="9" fillId="3" borderId="2" xfId="0" applyFont="1" applyFill="1" applyBorder="1" applyAlignment="1">
      <alignment horizontal="center" vertical="center"/>
    </xf>
    <xf numFmtId="0" fontId="9" fillId="3" borderId="4" xfId="0" applyFont="1" applyFill="1" applyBorder="1" applyAlignment="1">
      <alignment horizontal="center" vertical="center"/>
    </xf>
    <xf numFmtId="0" fontId="8" fillId="5" borderId="2" xfId="0" applyFont="1" applyFill="1" applyBorder="1" applyAlignment="1">
      <alignment horizontal="center" vertical="center"/>
    </xf>
    <xf numFmtId="0" fontId="8" fillId="5" borderId="4" xfId="0" applyFont="1" applyFill="1" applyBorder="1" applyAlignment="1">
      <alignment horizontal="center" vertical="center"/>
    </xf>
    <xf numFmtId="0" fontId="8" fillId="8" borderId="1" xfId="0" applyFont="1" applyFill="1" applyBorder="1" applyAlignment="1">
      <alignment horizontal="center" vertical="center"/>
    </xf>
    <xf numFmtId="0" fontId="8" fillId="8" borderId="2" xfId="0" applyFont="1" applyFill="1" applyBorder="1" applyAlignment="1">
      <alignment horizontal="center" vertical="center"/>
    </xf>
    <xf numFmtId="0" fontId="8" fillId="8" borderId="4" xfId="0" applyFont="1" applyFill="1" applyBorder="1" applyAlignment="1">
      <alignment horizontal="center" vertical="center"/>
    </xf>
    <xf numFmtId="0" fontId="9" fillId="3" borderId="42" xfId="0" applyFont="1" applyFill="1" applyBorder="1" applyAlignment="1">
      <alignment horizontal="center" vertical="center"/>
    </xf>
    <xf numFmtId="0" fontId="9" fillId="3" borderId="32" xfId="0" applyFont="1" applyFill="1" applyBorder="1" applyAlignment="1">
      <alignment horizontal="center" vertical="center"/>
    </xf>
    <xf numFmtId="0" fontId="9" fillId="3" borderId="13" xfId="0" applyFont="1" applyFill="1" applyBorder="1" applyAlignment="1">
      <alignment horizontal="center" vertical="center"/>
    </xf>
    <xf numFmtId="0" fontId="8" fillId="5" borderId="1" xfId="0" applyFont="1" applyFill="1" applyBorder="1" applyAlignment="1">
      <alignment horizontal="center" vertical="center"/>
    </xf>
    <xf numFmtId="0" fontId="8" fillId="4" borderId="2" xfId="0" applyFont="1" applyFill="1" applyBorder="1" applyAlignment="1">
      <alignment horizontal="left" vertical="center" wrapText="1"/>
    </xf>
    <xf numFmtId="0" fontId="8" fillId="4" borderId="4" xfId="0" applyFont="1" applyFill="1" applyBorder="1" applyAlignment="1">
      <alignment horizontal="left" vertical="center" wrapText="1"/>
    </xf>
    <xf numFmtId="0" fontId="8" fillId="4" borderId="6"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10" xfId="0" applyFont="1" applyFill="1" applyBorder="1" applyAlignment="1">
      <alignment horizontal="center" vertical="center"/>
    </xf>
    <xf numFmtId="0" fontId="2" fillId="2" borderId="2" xfId="0" applyFont="1" applyFill="1" applyBorder="1" applyAlignment="1" applyProtection="1">
      <alignment horizontal="left" vertical="center"/>
      <protection locked="0"/>
    </xf>
    <xf numFmtId="0" fontId="2" fillId="2" borderId="4" xfId="0" applyFont="1" applyFill="1" applyBorder="1" applyAlignment="1" applyProtection="1">
      <alignment horizontal="left" vertical="center"/>
      <protection locked="0"/>
    </xf>
    <xf numFmtId="0" fontId="9" fillId="3" borderId="17"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40"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8" fillId="5" borderId="6"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11"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41"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8" fillId="4" borderId="6"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11"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2" xfId="0" applyFont="1" applyFill="1" applyBorder="1" applyAlignment="1">
      <alignment horizontal="center" vertical="center" wrapText="1"/>
    </xf>
    <xf numFmtId="14" fontId="8" fillId="2" borderId="0" xfId="0" applyNumberFormat="1" applyFont="1" applyFill="1" applyAlignment="1">
      <alignment horizontal="right"/>
    </xf>
    <xf numFmtId="0" fontId="8" fillId="2" borderId="0" xfId="0" applyFont="1" applyFill="1" applyAlignment="1">
      <alignment horizontal="center"/>
    </xf>
    <xf numFmtId="0" fontId="7" fillId="2" borderId="0" xfId="0" applyFont="1" applyFill="1" applyAlignment="1">
      <alignment horizontal="center"/>
    </xf>
    <xf numFmtId="0" fontId="9" fillId="3" borderId="9" xfId="0" applyFont="1" applyFill="1" applyBorder="1" applyAlignment="1">
      <alignment horizontal="center" vertical="center" wrapText="1"/>
    </xf>
    <xf numFmtId="0" fontId="9" fillId="3" borderId="42" xfId="0" applyFont="1" applyFill="1" applyBorder="1" applyAlignment="1">
      <alignment horizontal="center" vertical="center" wrapText="1"/>
    </xf>
    <xf numFmtId="0" fontId="9" fillId="3" borderId="39"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2" fillId="2" borderId="1" xfId="0" applyFont="1" applyFill="1" applyBorder="1" applyAlignment="1" applyProtection="1">
      <alignment horizontal="left" vertical="center"/>
      <protection locked="0"/>
    </xf>
    <xf numFmtId="0" fontId="9" fillId="3" borderId="10" xfId="0" applyFont="1" applyFill="1" applyBorder="1" applyAlignment="1">
      <alignment horizontal="center" vertical="center"/>
    </xf>
    <xf numFmtId="0" fontId="9" fillId="3" borderId="11" xfId="0" applyFont="1" applyFill="1" applyBorder="1" applyAlignment="1">
      <alignment horizontal="center" vertical="center"/>
    </xf>
    <xf numFmtId="0" fontId="66" fillId="4" borderId="1" xfId="0" applyFont="1" applyFill="1" applyBorder="1" applyAlignment="1">
      <alignment horizontal="center" vertical="center" wrapText="1"/>
    </xf>
    <xf numFmtId="0" fontId="15" fillId="4" borderId="2" xfId="0" applyFont="1" applyFill="1" applyBorder="1" applyAlignment="1">
      <alignment horizontal="left" vertical="center" wrapText="1"/>
    </xf>
    <xf numFmtId="0" fontId="15" fillId="4" borderId="3" xfId="0" applyFont="1" applyFill="1" applyBorder="1" applyAlignment="1">
      <alignment horizontal="left" vertical="center" wrapText="1"/>
    </xf>
    <xf numFmtId="0" fontId="15" fillId="4" borderId="9" xfId="0" applyFont="1" applyFill="1" applyBorder="1" applyAlignment="1">
      <alignment horizontal="left" vertical="center" wrapText="1"/>
    </xf>
    <xf numFmtId="0" fontId="15" fillId="4" borderId="12"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14" fillId="4" borderId="10" xfId="0" applyFont="1" applyFill="1" applyBorder="1" applyAlignment="1">
      <alignment horizontal="left" vertical="center" wrapText="1"/>
    </xf>
    <xf numFmtId="0" fontId="14" fillId="4" borderId="7" xfId="0" applyFont="1" applyFill="1" applyBorder="1" applyAlignment="1">
      <alignment horizontal="left" vertical="center" wrapText="1"/>
    </xf>
    <xf numFmtId="0" fontId="14" fillId="4" borderId="0" xfId="0" applyFont="1" applyFill="1" applyAlignment="1">
      <alignment horizontal="left" vertical="center" wrapText="1"/>
    </xf>
    <xf numFmtId="0" fontId="14" fillId="4" borderId="11" xfId="0" applyFont="1" applyFill="1" applyBorder="1" applyAlignment="1">
      <alignment horizontal="left" vertical="center" wrapText="1"/>
    </xf>
    <xf numFmtId="0" fontId="14" fillId="4" borderId="8" xfId="0" applyFont="1" applyFill="1" applyBorder="1" applyAlignment="1">
      <alignment horizontal="left" vertical="center" wrapText="1"/>
    </xf>
    <xf numFmtId="0" fontId="14" fillId="4" borderId="9" xfId="0" applyFont="1" applyFill="1" applyBorder="1" applyAlignment="1">
      <alignment horizontal="left" vertical="center" wrapText="1"/>
    </xf>
    <xf numFmtId="0" fontId="14" fillId="4" borderId="12" xfId="0" applyFont="1" applyFill="1" applyBorder="1" applyAlignment="1">
      <alignment horizontal="left" vertical="center" wrapText="1"/>
    </xf>
    <xf numFmtId="164" fontId="8" fillId="4" borderId="42" xfId="1" applyNumberFormat="1" applyFont="1" applyFill="1" applyBorder="1" applyAlignment="1" applyProtection="1">
      <alignment horizontal="center" vertical="center"/>
    </xf>
    <xf numFmtId="164" fontId="8" fillId="4" borderId="13" xfId="1" applyNumberFormat="1" applyFont="1" applyFill="1" applyBorder="1" applyAlignment="1" applyProtection="1">
      <alignment horizontal="center" vertical="center"/>
    </xf>
    <xf numFmtId="0" fontId="2" fillId="2" borderId="3" xfId="0" applyFont="1" applyFill="1" applyBorder="1" applyAlignment="1" applyProtection="1">
      <alignment horizontal="left" vertical="center"/>
      <protection locked="0"/>
    </xf>
    <xf numFmtId="0" fontId="9" fillId="3" borderId="39" xfId="0" applyFont="1" applyFill="1" applyBorder="1" applyAlignment="1">
      <alignment horizontal="left" vertical="center" wrapText="1"/>
    </xf>
    <xf numFmtId="0" fontId="9" fillId="3" borderId="13" xfId="0" applyFont="1" applyFill="1" applyBorder="1" applyAlignment="1">
      <alignment horizontal="left" vertical="center" wrapText="1"/>
    </xf>
    <xf numFmtId="0" fontId="15" fillId="4" borderId="6" xfId="0" applyFont="1" applyFill="1" applyBorder="1" applyAlignment="1">
      <alignment horizontal="left" vertical="center" wrapText="1"/>
    </xf>
    <xf numFmtId="0" fontId="15" fillId="4" borderId="5" xfId="0" applyFont="1" applyFill="1" applyBorder="1" applyAlignment="1">
      <alignment horizontal="left" vertical="center" wrapText="1"/>
    </xf>
    <xf numFmtId="0" fontId="15" fillId="4" borderId="10" xfId="0" applyFont="1" applyFill="1" applyBorder="1" applyAlignment="1">
      <alignment horizontal="left" vertical="center" wrapText="1"/>
    </xf>
    <xf numFmtId="0" fontId="15" fillId="4" borderId="8" xfId="0" applyFont="1" applyFill="1" applyBorder="1" applyAlignment="1">
      <alignment horizontal="left" vertical="center" wrapText="1"/>
    </xf>
    <xf numFmtId="0" fontId="8" fillId="2" borderId="0" xfId="0" applyFont="1" applyFill="1" applyAlignment="1" applyProtection="1">
      <alignment horizontal="center" vertical="center"/>
      <protection locked="0"/>
    </xf>
    <xf numFmtId="0" fontId="9" fillId="3" borderId="2" xfId="0" applyFont="1" applyFill="1" applyBorder="1" applyAlignment="1">
      <alignment horizontal="left" vertical="center"/>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xf numFmtId="0" fontId="16" fillId="4" borderId="2" xfId="0" applyFont="1" applyFill="1" applyBorder="1" applyAlignment="1">
      <alignment horizontal="left" vertical="center" wrapText="1"/>
    </xf>
    <xf numFmtId="0" fontId="16" fillId="4" borderId="3" xfId="0" applyFont="1" applyFill="1" applyBorder="1" applyAlignment="1">
      <alignment horizontal="left" vertical="center" wrapText="1"/>
    </xf>
    <xf numFmtId="0" fontId="16" fillId="4" borderId="4" xfId="0" applyFont="1" applyFill="1" applyBorder="1" applyAlignment="1">
      <alignment horizontal="left" vertical="center" wrapText="1"/>
    </xf>
    <xf numFmtId="0" fontId="7" fillId="2" borderId="0" xfId="0" applyFont="1" applyFill="1" applyAlignment="1">
      <alignment horizontal="center" vertical="center"/>
    </xf>
    <xf numFmtId="0" fontId="14" fillId="4" borderId="1" xfId="0" applyFont="1" applyFill="1" applyBorder="1" applyAlignment="1">
      <alignment horizontal="left" vertical="center" wrapText="1"/>
    </xf>
    <xf numFmtId="0" fontId="59" fillId="2" borderId="0" xfId="0" applyFont="1" applyFill="1" applyAlignment="1">
      <alignment horizontal="left" vertical="center" wrapText="1"/>
    </xf>
    <xf numFmtId="0" fontId="15" fillId="4" borderId="4" xfId="0" applyFont="1" applyFill="1" applyBorder="1" applyAlignment="1">
      <alignment horizontal="left" vertical="center" wrapText="1"/>
    </xf>
    <xf numFmtId="0" fontId="8" fillId="4" borderId="2" xfId="0" applyFont="1" applyFill="1" applyBorder="1" applyAlignment="1">
      <alignment horizontal="left" vertical="center"/>
    </xf>
    <xf numFmtId="0" fontId="8" fillId="4" borderId="3" xfId="0" applyFont="1" applyFill="1" applyBorder="1" applyAlignment="1">
      <alignment horizontal="left" vertical="center"/>
    </xf>
    <xf numFmtId="0" fontId="8" fillId="4" borderId="4" xfId="0" applyFont="1" applyFill="1" applyBorder="1" applyAlignment="1">
      <alignment horizontal="left" vertical="center"/>
    </xf>
    <xf numFmtId="0" fontId="9" fillId="3" borderId="23" xfId="0" applyFont="1" applyFill="1" applyBorder="1" applyAlignment="1">
      <alignment horizontal="left" vertical="center" wrapText="1"/>
    </xf>
    <xf numFmtId="0" fontId="9" fillId="3" borderId="57" xfId="0" applyFont="1" applyFill="1" applyBorder="1" applyAlignment="1">
      <alignment horizontal="left" vertical="center"/>
    </xf>
    <xf numFmtId="0" fontId="9" fillId="3" borderId="21" xfId="0" applyFont="1" applyFill="1" applyBorder="1" applyAlignment="1">
      <alignment horizontal="left" vertical="center"/>
    </xf>
    <xf numFmtId="0" fontId="8" fillId="4" borderId="2" xfId="0" applyFont="1" applyFill="1" applyBorder="1" applyAlignment="1">
      <alignment horizontal="left"/>
    </xf>
    <xf numFmtId="0" fontId="8" fillId="4" borderId="3" xfId="0" applyFont="1" applyFill="1" applyBorder="1" applyAlignment="1">
      <alignment horizontal="left"/>
    </xf>
    <xf numFmtId="0" fontId="8" fillId="4" borderId="4" xfId="0" applyFont="1" applyFill="1" applyBorder="1" applyAlignment="1">
      <alignment horizontal="left"/>
    </xf>
    <xf numFmtId="0" fontId="16" fillId="2" borderId="2" xfId="0" applyFont="1" applyFill="1" applyBorder="1" applyAlignment="1" applyProtection="1">
      <alignment horizontal="left" vertical="center" wrapText="1"/>
      <protection locked="0"/>
    </xf>
    <xf numFmtId="0" fontId="16" fillId="2" borderId="3" xfId="0" applyFont="1" applyFill="1" applyBorder="1" applyAlignment="1" applyProtection="1">
      <alignment horizontal="left" vertical="center" wrapText="1"/>
      <protection locked="0"/>
    </xf>
    <xf numFmtId="0" fontId="16" fillId="2" borderId="4" xfId="0" applyFont="1" applyFill="1" applyBorder="1" applyAlignment="1" applyProtection="1">
      <alignment horizontal="left" vertical="center" wrapText="1"/>
      <protection locked="0"/>
    </xf>
    <xf numFmtId="0" fontId="33" fillId="0" borderId="0" xfId="0" applyFont="1" applyAlignment="1">
      <alignment horizontal="left" vertical="center"/>
    </xf>
    <xf numFmtId="0" fontId="61" fillId="5" borderId="1" xfId="0" applyFont="1" applyFill="1" applyBorder="1" applyAlignment="1">
      <alignment horizontal="center" vertical="center"/>
    </xf>
    <xf numFmtId="0" fontId="33" fillId="0" borderId="0" xfId="0" applyFont="1" applyFill="1" applyAlignment="1">
      <alignment horizontal="left" vertical="center"/>
    </xf>
    <xf numFmtId="0" fontId="34" fillId="0" borderId="0" xfId="0" applyFont="1" applyAlignment="1">
      <alignment horizontal="left" vertical="center"/>
    </xf>
    <xf numFmtId="0" fontId="34" fillId="0" borderId="0" xfId="0" applyFont="1" applyFill="1" applyAlignment="1">
      <alignment horizontal="left" vertical="center" wrapText="1"/>
    </xf>
    <xf numFmtId="0" fontId="34" fillId="0" borderId="0" xfId="0" applyFont="1" applyFill="1" applyAlignment="1">
      <alignment horizontal="left" vertical="center"/>
    </xf>
    <xf numFmtId="0" fontId="6" fillId="4" borderId="7" xfId="0" applyFont="1" applyFill="1" applyBorder="1" applyAlignment="1">
      <alignment horizontal="center" vertical="center"/>
    </xf>
    <xf numFmtId="0" fontId="6" fillId="4" borderId="0" xfId="0" applyFont="1" applyFill="1" applyAlignment="1">
      <alignment horizontal="center" vertical="center"/>
    </xf>
    <xf numFmtId="0" fontId="6" fillId="4" borderId="11" xfId="0" applyFont="1" applyFill="1" applyBorder="1" applyAlignment="1">
      <alignment horizontal="center" vertical="center"/>
    </xf>
    <xf numFmtId="0" fontId="62" fillId="4" borderId="8" xfId="0" applyFont="1" applyFill="1" applyBorder="1" applyAlignment="1">
      <alignment horizontal="left" vertical="center" wrapText="1"/>
    </xf>
    <xf numFmtId="0" fontId="62" fillId="4" borderId="9" xfId="0" applyFont="1" applyFill="1" applyBorder="1" applyAlignment="1">
      <alignment horizontal="left" vertical="center" wrapText="1"/>
    </xf>
    <xf numFmtId="0" fontId="62" fillId="4" borderId="12" xfId="0" applyFont="1" applyFill="1" applyBorder="1" applyAlignment="1">
      <alignment horizontal="left" vertical="center" wrapText="1"/>
    </xf>
    <xf numFmtId="0" fontId="60" fillId="8" borderId="0" xfId="0" applyFont="1" applyFill="1" applyAlignment="1">
      <alignment horizontal="center" vertical="center"/>
    </xf>
    <xf numFmtId="0" fontId="33" fillId="0" borderId="0" xfId="0" applyFont="1" applyAlignment="1">
      <alignment horizontal="left" vertical="center" wrapText="1"/>
    </xf>
    <xf numFmtId="0" fontId="2" fillId="2" borderId="6" xfId="0" applyFont="1" applyFill="1" applyBorder="1" applyAlignment="1" applyProtection="1">
      <alignment horizontal="left" vertical="top"/>
      <protection locked="0"/>
    </xf>
    <xf numFmtId="0" fontId="2" fillId="2" borderId="10" xfId="0" applyFont="1" applyFill="1" applyBorder="1" applyAlignment="1" applyProtection="1">
      <alignment horizontal="left" vertical="top"/>
      <protection locked="0"/>
    </xf>
    <xf numFmtId="0" fontId="2" fillId="2" borderId="7" xfId="0" applyFont="1" applyFill="1" applyBorder="1" applyAlignment="1" applyProtection="1">
      <alignment horizontal="left" vertical="top"/>
      <protection locked="0"/>
    </xf>
    <xf numFmtId="0" fontId="2" fillId="2" borderId="11" xfId="0" applyFont="1" applyFill="1" applyBorder="1" applyAlignment="1" applyProtection="1">
      <alignment horizontal="left" vertical="top"/>
      <protection locked="0"/>
    </xf>
    <xf numFmtId="0" fontId="2" fillId="2" borderId="8" xfId="0" applyFont="1" applyFill="1" applyBorder="1" applyAlignment="1" applyProtection="1">
      <alignment horizontal="left" vertical="top"/>
      <protection locked="0"/>
    </xf>
    <xf numFmtId="0" fontId="2" fillId="2" borderId="12" xfId="0" applyFont="1" applyFill="1" applyBorder="1" applyAlignment="1" applyProtection="1">
      <alignment horizontal="left" vertical="top"/>
      <protection locked="0"/>
    </xf>
    <xf numFmtId="0" fontId="16" fillId="8" borderId="2" xfId="0" applyFont="1" applyFill="1" applyBorder="1" applyAlignment="1">
      <alignment horizontal="left" vertical="center" wrapText="1"/>
    </xf>
    <xf numFmtId="0" fontId="16" fillId="8" borderId="3" xfId="0" applyFont="1" applyFill="1" applyBorder="1" applyAlignment="1">
      <alignment horizontal="left" vertical="center" wrapText="1"/>
    </xf>
    <xf numFmtId="0" fontId="16" fillId="8" borderId="4" xfId="0" applyFont="1" applyFill="1" applyBorder="1" applyAlignment="1">
      <alignment horizontal="left" vertical="center" wrapText="1"/>
    </xf>
    <xf numFmtId="0" fontId="4" fillId="4" borderId="7" xfId="0" applyFont="1" applyFill="1" applyBorder="1" applyAlignment="1">
      <alignment horizontal="center"/>
    </xf>
    <xf numFmtId="0" fontId="4" fillId="4" borderId="0" xfId="0" applyFont="1" applyFill="1" applyAlignment="1">
      <alignment horizontal="center"/>
    </xf>
    <xf numFmtId="0" fontId="4" fillId="4" borderId="11" xfId="0" applyFont="1" applyFill="1" applyBorder="1" applyAlignment="1">
      <alignment horizontal="center"/>
    </xf>
    <xf numFmtId="0" fontId="6" fillId="4" borderId="7" xfId="0" applyFont="1" applyFill="1" applyBorder="1" applyAlignment="1">
      <alignment horizontal="center"/>
    </xf>
    <xf numFmtId="0" fontId="6" fillId="4" borderId="0" xfId="0" applyFont="1" applyFill="1" applyAlignment="1">
      <alignment horizontal="center"/>
    </xf>
    <xf numFmtId="0" fontId="6" fillId="4" borderId="11"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0" fontId="5" fillId="4" borderId="12" xfId="0" applyFont="1" applyFill="1" applyBorder="1" applyAlignment="1">
      <alignment horizontal="center"/>
    </xf>
    <xf numFmtId="0" fontId="12" fillId="4" borderId="6" xfId="0" applyFont="1" applyFill="1" applyBorder="1" applyAlignment="1">
      <alignment horizontal="left"/>
    </xf>
    <xf numFmtId="0" fontId="12" fillId="4" borderId="5" xfId="0" applyFont="1" applyFill="1" applyBorder="1" applyAlignment="1">
      <alignment horizontal="left"/>
    </xf>
    <xf numFmtId="0" fontId="12" fillId="4" borderId="10" xfId="0" applyFont="1" applyFill="1" applyBorder="1" applyAlignment="1">
      <alignment horizontal="left"/>
    </xf>
    <xf numFmtId="0" fontId="14" fillId="8" borderId="1" xfId="0" applyFont="1" applyFill="1" applyBorder="1" applyAlignment="1">
      <alignment horizontal="center"/>
    </xf>
    <xf numFmtId="0" fontId="8" fillId="8" borderId="6" xfId="0" applyFont="1" applyFill="1" applyBorder="1" applyAlignment="1">
      <alignment horizontal="center"/>
    </xf>
    <xf numFmtId="0" fontId="8" fillId="8" borderId="10" xfId="0" applyFont="1" applyFill="1" applyBorder="1" applyAlignment="1">
      <alignment horizontal="center"/>
    </xf>
    <xf numFmtId="0" fontId="2" fillId="2" borderId="1" xfId="0" applyFont="1" applyFill="1" applyBorder="1" applyAlignment="1" applyProtection="1">
      <alignment horizontal="left" vertical="top"/>
      <protection locked="0"/>
    </xf>
    <xf numFmtId="0" fontId="14" fillId="2" borderId="6" xfId="0" applyFont="1" applyFill="1" applyBorder="1" applyAlignment="1" applyProtection="1">
      <alignment horizontal="left" vertical="top"/>
      <protection locked="0"/>
    </xf>
    <xf numFmtId="0" fontId="14" fillId="2" borderId="10" xfId="0" applyFont="1" applyFill="1" applyBorder="1" applyAlignment="1" applyProtection="1">
      <alignment horizontal="left" vertical="top"/>
      <protection locked="0"/>
    </xf>
    <xf numFmtId="0" fontId="14" fillId="2" borderId="7" xfId="0" applyFont="1" applyFill="1" applyBorder="1" applyAlignment="1" applyProtection="1">
      <alignment horizontal="left" vertical="top"/>
      <protection locked="0"/>
    </xf>
    <xf numFmtId="0" fontId="14" fillId="2" borderId="11" xfId="0" applyFont="1" applyFill="1" applyBorder="1" applyAlignment="1" applyProtection="1">
      <alignment horizontal="left" vertical="top"/>
      <protection locked="0"/>
    </xf>
    <xf numFmtId="0" fontId="14" fillId="2" borderId="8" xfId="0" applyFont="1" applyFill="1" applyBorder="1" applyAlignment="1" applyProtection="1">
      <alignment horizontal="left" vertical="top"/>
      <protection locked="0"/>
    </xf>
    <xf numFmtId="0" fontId="14" fillId="2" borderId="12" xfId="0" applyFont="1" applyFill="1" applyBorder="1" applyAlignment="1" applyProtection="1">
      <alignment horizontal="left" vertical="top"/>
      <protection locked="0"/>
    </xf>
    <xf numFmtId="0" fontId="18" fillId="3" borderId="0" xfId="0" applyFont="1" applyFill="1" applyAlignment="1">
      <alignment horizontal="center" vertical="center"/>
    </xf>
    <xf numFmtId="0" fontId="18" fillId="3" borderId="2"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24" fillId="3" borderId="0" xfId="0" applyFont="1" applyFill="1" applyAlignment="1">
      <alignment horizontal="center" vertical="center"/>
    </xf>
    <xf numFmtId="0" fontId="18" fillId="3" borderId="8" xfId="0" applyFont="1" applyFill="1" applyBorder="1" applyAlignment="1">
      <alignment horizontal="center" vertical="center" wrapText="1"/>
    </xf>
    <xf numFmtId="0" fontId="18" fillId="3" borderId="9" xfId="0" applyFont="1" applyFill="1" applyBorder="1" applyAlignment="1">
      <alignment horizontal="center" vertical="center" wrapText="1"/>
    </xf>
    <xf numFmtId="0" fontId="29" fillId="7" borderId="7" xfId="0" applyFont="1" applyFill="1" applyBorder="1" applyAlignment="1">
      <alignment horizontal="center" vertical="center" wrapText="1"/>
    </xf>
    <xf numFmtId="0" fontId="29" fillId="7" borderId="0" xfId="0" applyFont="1" applyFill="1" applyAlignment="1">
      <alignment horizontal="center" vertical="center" wrapText="1"/>
    </xf>
  </cellXfs>
  <cellStyles count="7">
    <cellStyle name="Hiperlink" xfId="5" builtinId="8"/>
    <cellStyle name="Neutro" xfId="4" builtinId="28"/>
    <cellStyle name="Normal" xfId="0" builtinId="0"/>
    <cellStyle name="Normal 2" xfId="3" xr:uid="{E886F82E-4E03-42E8-9927-05CF728481F6}"/>
    <cellStyle name="Normal 26" xfId="6" xr:uid="{2889207A-A354-4DDD-810A-C2921E75F237}"/>
    <cellStyle name="Porcentagem" xfId="2" builtinId="5"/>
    <cellStyle name="Vírgula" xfId="1" builtinId="3"/>
  </cellStyles>
  <dxfs count="141">
    <dxf>
      <font>
        <strike val="0"/>
        <outline val="0"/>
        <shadow val="0"/>
        <u val="none"/>
        <vertAlign val="baseline"/>
        <sz val="10"/>
        <name val="Century Gothic"/>
        <family val="2"/>
        <scheme val="none"/>
      </font>
      <fill>
        <patternFill>
          <fgColor indexed="64"/>
          <bgColor theme="0"/>
        </patternFill>
      </fill>
      <alignment textRotation="0" wrapText="1" indent="0" justifyLastLine="0" shrinkToFit="0" readingOrder="0"/>
    </dxf>
    <dxf>
      <font>
        <strike val="0"/>
        <outline val="0"/>
        <shadow val="0"/>
        <u val="none"/>
        <vertAlign val="baseline"/>
        <sz val="10"/>
        <name val="Century Gothic"/>
        <family val="2"/>
        <scheme val="none"/>
      </font>
      <fill>
        <patternFill>
          <fgColor indexed="64"/>
          <bgColor theme="0"/>
        </patternFill>
      </fill>
      <alignment textRotation="0" wrapText="1" indent="0" justifyLastLine="0" shrinkToFit="0" readingOrder="0"/>
    </dxf>
    <dxf>
      <font>
        <strike val="0"/>
        <outline val="0"/>
        <shadow val="0"/>
        <u val="none"/>
        <vertAlign val="baseline"/>
        <sz val="10"/>
        <name val="Century Gothic"/>
        <family val="2"/>
        <scheme val="none"/>
      </font>
      <fill>
        <patternFill>
          <fgColor indexed="64"/>
          <bgColor theme="0"/>
        </patternFill>
      </fill>
      <alignment textRotation="0" wrapText="1" indent="0" justifyLastLine="0" shrinkToFit="0" readingOrder="0"/>
    </dxf>
    <dxf>
      <font>
        <strike val="0"/>
        <outline val="0"/>
        <shadow val="0"/>
        <u val="none"/>
        <vertAlign val="baseline"/>
        <sz val="10"/>
        <name val="Century Gothic"/>
        <family val="2"/>
        <scheme val="none"/>
      </font>
      <fill>
        <patternFill>
          <fgColor indexed="64"/>
          <bgColor theme="0"/>
        </patternFill>
      </fill>
      <alignment textRotation="0" wrapText="1" indent="0" justifyLastLine="0" shrinkToFit="0" readingOrder="0"/>
    </dxf>
    <dxf>
      <font>
        <strike val="0"/>
        <outline val="0"/>
        <shadow val="0"/>
        <u val="none"/>
        <vertAlign val="baseline"/>
        <sz val="10"/>
        <name val="Century Gothic"/>
        <family val="2"/>
        <scheme val="none"/>
      </font>
      <fill>
        <patternFill>
          <fgColor indexed="64"/>
          <bgColor theme="0"/>
        </patternFill>
      </fill>
      <alignment textRotation="0" wrapText="1" indent="0" justifyLastLine="0" shrinkToFit="0" readingOrder="0"/>
    </dxf>
    <dxf>
      <font>
        <strike val="0"/>
        <outline val="0"/>
        <shadow val="0"/>
        <u val="none"/>
        <vertAlign val="baseline"/>
        <sz val="10"/>
        <name val="Century Gothic"/>
        <family val="2"/>
        <scheme val="none"/>
      </font>
      <fill>
        <patternFill patternType="solid">
          <fgColor indexed="64"/>
          <bgColor theme="0"/>
        </patternFill>
      </fill>
      <alignment horizontal="general" vertical="center" textRotation="0" wrapText="1" indent="0" justifyLastLine="0" shrinkToFit="0" readingOrder="0"/>
    </dxf>
    <dxf>
      <font>
        <strike val="0"/>
        <outline val="0"/>
        <shadow val="0"/>
        <u val="none"/>
        <vertAlign val="baseline"/>
        <sz val="10"/>
        <name val="Century Gothic"/>
        <family val="2"/>
        <scheme val="none"/>
      </font>
      <fill>
        <patternFill>
          <fgColor indexed="64"/>
          <bgColor theme="0"/>
        </patternFill>
      </fill>
      <alignment textRotation="0" wrapText="1" indent="0" justifyLastLine="0" shrinkToFit="0" readingOrder="0"/>
    </dxf>
    <dxf>
      <font>
        <strike val="0"/>
        <outline val="0"/>
        <shadow val="0"/>
        <u val="none"/>
        <vertAlign val="baseline"/>
        <sz val="10"/>
        <name val="Century Gothic"/>
        <family val="2"/>
        <scheme val="none"/>
      </font>
      <fill>
        <patternFill patternType="solid">
          <fgColor indexed="64"/>
          <bgColor rgb="FF175259"/>
        </patternFill>
      </fill>
      <alignment horizontal="center" vertical="center" textRotation="0" wrapText="1" indent="0" justifyLastLine="0" shrinkToFit="0" readingOrder="0"/>
    </dxf>
    <dxf>
      <font>
        <b/>
        <i val="0"/>
        <color rgb="FF175259"/>
      </font>
      <fill>
        <patternFill>
          <bgColor rgb="FFFF7C8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175259"/>
      </font>
      <fill>
        <patternFill>
          <bgColor rgb="FFFF7C80"/>
        </patternFill>
      </fill>
    </dxf>
    <dxf>
      <font>
        <b/>
        <i val="0"/>
        <color rgb="FF175259"/>
      </font>
      <fill>
        <patternFill>
          <bgColor rgb="FFFF7C80"/>
        </patternFill>
      </fill>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border outline="0">
        <top style="thin">
          <color rgb="FF175259"/>
        </top>
      </border>
    </dxf>
    <dxf>
      <font>
        <b val="0"/>
        <i val="0"/>
        <strike val="0"/>
        <condense val="0"/>
        <extend val="0"/>
        <outline val="0"/>
        <shadow val="0"/>
        <u val="none"/>
        <vertAlign val="baseline"/>
        <sz val="10"/>
        <color rgb="FF000000"/>
        <name val="Century Gothic"/>
        <family val="2"/>
        <scheme val="none"/>
      </font>
      <fill>
        <patternFill patternType="none">
          <fgColor rgb="FF000000"/>
          <bgColor auto="1"/>
        </patternFill>
      </fill>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0" indent="0" justifyLastLine="0" shrinkToFit="0" readingOrder="0"/>
      <protection locked="1" hidden="0"/>
    </dxf>
    <dxf>
      <font>
        <b/>
        <i val="0"/>
        <color rgb="FF175259"/>
      </font>
      <fill>
        <patternFill>
          <bgColor rgb="FFFF7C80"/>
        </patternFill>
      </fill>
    </dxf>
    <dxf>
      <font>
        <b/>
        <i val="0"/>
        <color rgb="FF175259"/>
      </font>
      <fill>
        <patternFill>
          <bgColor rgb="FFFF7C80"/>
        </patternFill>
      </fill>
    </dxf>
    <dxf>
      <font>
        <b/>
        <i val="0"/>
        <color rgb="FF175259"/>
      </font>
      <fill>
        <patternFill>
          <bgColor rgb="FFFF7C80"/>
        </patternFill>
      </fill>
    </dxf>
    <dxf>
      <font>
        <b/>
        <i val="0"/>
        <color rgb="FF175259"/>
      </font>
      <fill>
        <patternFill>
          <bgColor rgb="FFFF9999"/>
        </patternFill>
      </fill>
    </dxf>
    <dxf>
      <font>
        <b/>
        <i val="0"/>
        <color rgb="FF175259"/>
      </font>
      <fill>
        <patternFill>
          <bgColor rgb="FFFF9999"/>
        </patternFill>
      </fill>
    </dxf>
    <dxf>
      <font>
        <b/>
        <i val="0"/>
        <color rgb="FF175259"/>
      </font>
      <fill>
        <patternFill>
          <bgColor rgb="FFFF7C80"/>
        </patternFill>
      </fill>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border outline="0">
        <top style="thin">
          <color rgb="FF175259"/>
        </top>
      </border>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1" indent="0" justifyLastLine="0" shrinkToFit="0" readingOrder="0"/>
      <protection locked="1" hidden="0"/>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theme="0" tint="-0.499984740745262"/>
      </font>
      <fill>
        <patternFill>
          <bgColor theme="0" tint="-0.14996795556505021"/>
        </patternFill>
      </fill>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numFmt numFmtId="19" formatCode="dd/mm/yyyy"/>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0" indent="0" justifyLastLine="0" shrinkToFit="0" readingOrder="0"/>
      <border diagonalUp="0" diagonalDown="0">
        <left style="thin">
          <color rgb="FF175259"/>
        </left>
        <right style="thin">
          <color rgb="FF175259"/>
        </right>
        <top/>
        <bottom/>
      </border>
      <protection locked="1" hidden="0"/>
    </dxf>
    <dxf>
      <font>
        <color theme="0"/>
      </font>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auto="1"/>
        </patternFill>
      </fill>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indexed="65"/>
        </patternFill>
      </fill>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dxf>
    <dxf>
      <font>
        <b val="0"/>
        <i val="0"/>
        <strike val="0"/>
        <condense val="0"/>
        <extend val="0"/>
        <outline val="0"/>
        <shadow val="0"/>
        <u val="none"/>
        <vertAlign val="baseline"/>
        <sz val="10"/>
        <color theme="1"/>
        <name val="Century Gothic"/>
        <family val="2"/>
        <scheme val="none"/>
      </font>
      <numFmt numFmtId="0" formatCode="General"/>
      <fill>
        <patternFill patternType="none">
          <fgColor indexed="64"/>
          <bgColor indexed="65"/>
        </patternFill>
      </fill>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dxf>
    <dxf>
      <font>
        <b val="0"/>
        <i val="0"/>
        <strike val="0"/>
        <condense val="0"/>
        <extend val="0"/>
        <outline val="0"/>
        <shadow val="0"/>
        <u val="none"/>
        <vertAlign val="baseline"/>
        <sz val="10"/>
        <color theme="1"/>
        <name val="Century Gothic"/>
        <family val="2"/>
        <scheme val="none"/>
      </font>
      <numFmt numFmtId="0" formatCode="General"/>
      <fill>
        <patternFill patternType="none">
          <fgColor indexed="64"/>
          <bgColor auto="1"/>
        </patternFill>
      </fill>
      <protection locked="1" hidden="0"/>
    </dxf>
    <dxf>
      <font>
        <b/>
        <strike val="0"/>
        <outline val="0"/>
        <shadow val="0"/>
        <u val="none"/>
        <vertAlign val="baseline"/>
        <sz val="10"/>
        <color rgb="FF175259"/>
        <name val="Century Gothic"/>
        <family val="2"/>
        <scheme val="none"/>
      </font>
      <fill>
        <patternFill patternType="solid">
          <fgColor indexed="64"/>
          <bgColor rgb="FFDEDBC4"/>
        </patternFill>
      </fill>
    </dxf>
    <dxf>
      <border outline="0">
        <top style="thin">
          <color rgb="FF175259"/>
        </top>
      </border>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border>
        <bottom style="thin">
          <color rgb="FF175259"/>
        </bottom>
      </border>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1" indent="0" justifyLastLine="0" shrinkToFit="0" readingOrder="0"/>
      <border diagonalUp="0" diagonalDown="0">
        <left/>
        <right/>
        <top/>
        <bottom/>
        <vertical/>
        <horizontal/>
      </border>
    </dxf>
    <dxf>
      <font>
        <b/>
        <i val="0"/>
        <strike val="0"/>
        <condense val="0"/>
        <extend val="0"/>
        <outline val="0"/>
        <shadow val="0"/>
        <u val="none"/>
        <vertAlign val="baseline"/>
        <sz val="10"/>
        <color rgb="FF175259"/>
        <name val="Century Gothic"/>
        <family val="2"/>
        <scheme val="none"/>
      </font>
      <numFmt numFmtId="35" formatCode="_-* #,##0.00_-;\-* #,##0.0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35" formatCode="_-* #,##0.00_-;\-* #,##0.0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35" formatCode="_-* #,##0.00_-;\-* #,##0.0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35" formatCode="_-* #,##0.00_-;\-* #,##0.0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35" formatCode="_-* #,##0.00_-;\-* #,##0.0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35" formatCode="_-* #,##0.00_-;\-* #,##0.0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35" formatCode="_-* #,##0.00_-;\-* #,##0.0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35" formatCode="_-* #,##0.00_-;\-* #,##0.00_-;_-* &quot;-&quot;??_-;_-@_-"/>
      <fill>
        <patternFill patternType="solid">
          <fgColor indexed="64"/>
          <bgColor rgb="FFDEDBC4"/>
        </patternFill>
      </fill>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dxf>
    <dxf>
      <font>
        <b val="0"/>
        <i val="0"/>
        <strike val="0"/>
        <condense val="0"/>
        <extend val="0"/>
        <outline val="0"/>
        <shadow val="0"/>
        <u val="none"/>
        <vertAlign val="baseline"/>
        <sz val="10"/>
        <color theme="1"/>
        <name val="Century Gothic"/>
        <family val="2"/>
        <scheme val="none"/>
      </font>
      <numFmt numFmtId="0" formatCode="General"/>
      <fill>
        <patternFill patternType="none">
          <fgColor indexed="64"/>
          <bgColor auto="1"/>
        </patternFill>
      </fill>
      <protection locked="1" hidden="0"/>
    </dxf>
    <dxf>
      <font>
        <b/>
        <strike val="0"/>
        <outline val="0"/>
        <shadow val="0"/>
        <u val="none"/>
        <vertAlign val="baseline"/>
        <sz val="10"/>
        <color rgb="FF175259"/>
        <name val="Century Gothic"/>
        <family val="2"/>
        <scheme val="none"/>
      </font>
      <fill>
        <patternFill patternType="solid">
          <fgColor indexed="64"/>
          <bgColor rgb="FFDEDBC4"/>
        </patternFill>
      </fill>
      <protection locked="1" hidden="0"/>
    </dxf>
    <dxf>
      <border outline="0">
        <top style="thin">
          <color rgb="FF175259"/>
        </top>
      </border>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border>
        <bottom style="thin">
          <color rgb="FF175259"/>
        </bottom>
      </border>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1" indent="0" justifyLastLine="0" shrinkToFit="0" readingOrder="0"/>
      <border diagonalUp="0" diagonalDown="0">
        <left/>
        <right/>
        <top/>
        <bottom/>
        <vertical/>
        <horizontal/>
      </border>
      <protection locked="1"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font>
        <b/>
        <strike val="0"/>
        <outline val="0"/>
        <shadow val="0"/>
        <u val="none"/>
        <vertAlign val="baseline"/>
        <sz val="10"/>
        <color rgb="FF175259"/>
        <name val="Century Gothic"/>
        <family val="2"/>
        <scheme val="none"/>
      </font>
      <fill>
        <patternFill patternType="solid">
          <fgColor indexed="64"/>
          <bgColor rgb="FFDEDBC4"/>
        </patternFill>
      </fill>
      <protection locked="1" hidden="0"/>
    </dxf>
    <dxf>
      <border outline="0">
        <top style="thin">
          <color rgb="FF175259"/>
        </top>
      </border>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border>
        <bottom style="thin">
          <color rgb="FF175259"/>
        </bottom>
      </border>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1" indent="0" justifyLastLine="0" shrinkToFit="0" readingOrder="0"/>
      <border diagonalUp="0" diagonalDown="0">
        <left/>
        <right/>
        <top/>
        <bottom/>
        <vertical/>
        <horizontal/>
      </border>
      <protection locked="1" hidden="0"/>
    </dxf>
    <dxf>
      <fill>
        <patternFill>
          <bgColor rgb="FFFF7373"/>
        </patternFill>
      </fill>
    </dxf>
    <dxf>
      <font>
        <color rgb="FF9C0006"/>
      </font>
      <fill>
        <patternFill>
          <bgColor rgb="FFFFC7CE"/>
        </patternFill>
      </fill>
    </dxf>
    <dxf>
      <fill>
        <patternFill>
          <bgColor rgb="FFFF7373"/>
        </patternFill>
      </fill>
    </dxf>
    <dxf>
      <font>
        <color rgb="FF175259"/>
      </font>
    </dxf>
  </dxfs>
  <tableStyles count="0" defaultTableStyle="TableStyleMedium2" defaultPivotStyle="PivotStyleLight16"/>
  <colors>
    <mruColors>
      <color rgb="FFF53D1C"/>
      <color rgb="FFDEDBC4"/>
      <color rgb="FF175259"/>
      <color rgb="FFCCDE82"/>
      <color rgb="FF94BA29"/>
      <color rgb="FF85C4E3"/>
      <color rgb="FF1A52C2"/>
      <color rgb="FFFF7C80"/>
      <color rgb="FFFF9999"/>
      <color rgb="FFFF73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71682</xdr:rowOff>
    </xdr:from>
    <xdr:to>
      <xdr:col>4</xdr:col>
      <xdr:colOff>588733</xdr:colOff>
      <xdr:row>24</xdr:row>
      <xdr:rowOff>1794</xdr:rowOff>
    </xdr:to>
    <xdr:pic>
      <xdr:nvPicPr>
        <xdr:cNvPr id="2" name="Picture 1">
          <a:extLst>
            <a:ext uri="{FF2B5EF4-FFF2-40B4-BE49-F238E27FC236}">
              <a16:creationId xmlns:a16="http://schemas.microsoft.com/office/drawing/2014/main" id="{D85AA4DB-E260-4836-9518-426F6A5EEADA}"/>
            </a:ext>
          </a:extLst>
        </xdr:cNvPr>
        <xdr:cNvPicPr>
          <a:picLocks noChangeAspect="1"/>
        </xdr:cNvPicPr>
      </xdr:nvPicPr>
      <xdr:blipFill>
        <a:blip xmlns:r="http://schemas.openxmlformats.org/officeDocument/2006/relationships" r:embed="rId1"/>
        <a:stretch>
          <a:fillRect/>
        </a:stretch>
      </xdr:blipFill>
      <xdr:spPr>
        <a:xfrm>
          <a:off x="0" y="1176582"/>
          <a:ext cx="3484333" cy="47497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81207</xdr:rowOff>
    </xdr:from>
    <xdr:to>
      <xdr:col>4</xdr:col>
      <xdr:colOff>588733</xdr:colOff>
      <xdr:row>13</xdr:row>
      <xdr:rowOff>216107</xdr:rowOff>
    </xdr:to>
    <xdr:pic>
      <xdr:nvPicPr>
        <xdr:cNvPr id="2" name="Picture 1">
          <a:extLst>
            <a:ext uri="{FF2B5EF4-FFF2-40B4-BE49-F238E27FC236}">
              <a16:creationId xmlns:a16="http://schemas.microsoft.com/office/drawing/2014/main" id="{CAC5A41D-5DA0-441E-BE3B-83EAC9FDF7C0}"/>
            </a:ext>
          </a:extLst>
        </xdr:cNvPr>
        <xdr:cNvPicPr>
          <a:picLocks noChangeAspect="1"/>
        </xdr:cNvPicPr>
      </xdr:nvPicPr>
      <xdr:blipFill>
        <a:blip xmlns:r="http://schemas.openxmlformats.org/officeDocument/2006/relationships" r:embed="rId1"/>
        <a:stretch>
          <a:fillRect/>
        </a:stretch>
      </xdr:blipFill>
      <xdr:spPr>
        <a:xfrm>
          <a:off x="0" y="957507"/>
          <a:ext cx="3484333" cy="47497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109633</xdr:rowOff>
    </xdr:from>
    <xdr:to>
      <xdr:col>1</xdr:col>
      <xdr:colOff>923925</xdr:colOff>
      <xdr:row>2</xdr:row>
      <xdr:rowOff>382939</xdr:rowOff>
    </xdr:to>
    <xdr:pic>
      <xdr:nvPicPr>
        <xdr:cNvPr id="3" name="Imagem 2">
          <a:extLst>
            <a:ext uri="{FF2B5EF4-FFF2-40B4-BE49-F238E27FC236}">
              <a16:creationId xmlns:a16="http://schemas.microsoft.com/office/drawing/2014/main" id="{6C958339-A577-47FE-96C5-161732D4A6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109633"/>
          <a:ext cx="2007658" cy="6966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122766</xdr:colOff>
      <xdr:row>0</xdr:row>
      <xdr:rowOff>14384</xdr:rowOff>
    </xdr:from>
    <xdr:to>
      <xdr:col>0</xdr:col>
      <xdr:colOff>1502833</xdr:colOff>
      <xdr:row>2</xdr:row>
      <xdr:rowOff>63107</xdr:rowOff>
    </xdr:to>
    <xdr:pic>
      <xdr:nvPicPr>
        <xdr:cNvPr id="3" name="Imagem 2">
          <a:extLst>
            <a:ext uri="{FF2B5EF4-FFF2-40B4-BE49-F238E27FC236}">
              <a16:creationId xmlns:a16="http://schemas.microsoft.com/office/drawing/2014/main" id="{FA7059D2-B254-4A67-AB58-7829EBAC0A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766" y="14384"/>
          <a:ext cx="1380067" cy="4720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102508</xdr:colOff>
      <xdr:row>0</xdr:row>
      <xdr:rowOff>28122</xdr:rowOff>
    </xdr:from>
    <xdr:to>
      <xdr:col>0</xdr:col>
      <xdr:colOff>1349375</xdr:colOff>
      <xdr:row>2</xdr:row>
      <xdr:rowOff>42677</xdr:rowOff>
    </xdr:to>
    <xdr:pic>
      <xdr:nvPicPr>
        <xdr:cNvPr id="2" name="Imagem 2">
          <a:extLst>
            <a:ext uri="{FF2B5EF4-FFF2-40B4-BE49-F238E27FC236}">
              <a16:creationId xmlns:a16="http://schemas.microsoft.com/office/drawing/2014/main" id="{DCD05076-0DAA-48C5-A90B-7CE10DD13B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508" y="28122"/>
          <a:ext cx="1246867" cy="443180"/>
        </a:xfrm>
        <a:prstGeom prst="rect">
          <a:avLst/>
        </a:prstGeom>
      </xdr:spPr>
    </xdr:pic>
    <xdr:clientData/>
  </xdr:twoCellAnchor>
  <xdr:oneCellAnchor>
    <xdr:from>
      <xdr:col>0</xdr:col>
      <xdr:colOff>0</xdr:colOff>
      <xdr:row>28</xdr:row>
      <xdr:rowOff>0</xdr:rowOff>
    </xdr:from>
    <xdr:ext cx="304800" cy="304800"/>
    <xdr:sp macro="" textlink="">
      <xdr:nvSpPr>
        <xdr:cNvPr id="3" name="AutoShape 3" descr="(question)">
          <a:extLst>
            <a:ext uri="{FF2B5EF4-FFF2-40B4-BE49-F238E27FC236}">
              <a16:creationId xmlns:a16="http://schemas.microsoft.com/office/drawing/2014/main" id="{0C1DB471-B070-4AEC-8680-62262B8DB4C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819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 name="AutoShape 3" descr="(question)">
          <a:extLst>
            <a:ext uri="{FF2B5EF4-FFF2-40B4-BE49-F238E27FC236}">
              <a16:creationId xmlns:a16="http://schemas.microsoft.com/office/drawing/2014/main" id="{6AF2B82C-AEA8-4656-9E46-44D79DE7B24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819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5" name="AutoShape 3" descr="(question)">
          <a:extLst>
            <a:ext uri="{FF2B5EF4-FFF2-40B4-BE49-F238E27FC236}">
              <a16:creationId xmlns:a16="http://schemas.microsoft.com/office/drawing/2014/main" id="{46D8A260-2987-4E79-A684-BA20EDE0A08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819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6" name="AutoShape 3" descr="(question)">
          <a:extLst>
            <a:ext uri="{FF2B5EF4-FFF2-40B4-BE49-F238E27FC236}">
              <a16:creationId xmlns:a16="http://schemas.microsoft.com/office/drawing/2014/main" id="{E95BD3B0-67AB-4983-8505-630697391F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819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7" name="AutoShape 3" descr="(question)">
          <a:extLst>
            <a:ext uri="{FF2B5EF4-FFF2-40B4-BE49-F238E27FC236}">
              <a16:creationId xmlns:a16="http://schemas.microsoft.com/office/drawing/2014/main" id="{EC15FB4C-89ED-491E-9C5F-D106B613799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819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8" name="AutoShape 3" descr="(question)">
          <a:extLst>
            <a:ext uri="{FF2B5EF4-FFF2-40B4-BE49-F238E27FC236}">
              <a16:creationId xmlns:a16="http://schemas.microsoft.com/office/drawing/2014/main" id="{087E8568-F686-48F9-9140-7A2E13DCCE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819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9" name="AutoShape 3" descr="(question)">
          <a:extLst>
            <a:ext uri="{FF2B5EF4-FFF2-40B4-BE49-F238E27FC236}">
              <a16:creationId xmlns:a16="http://schemas.microsoft.com/office/drawing/2014/main" id="{A71147C4-EFEE-4FEB-9AC4-E9D8908545D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819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11" name="AutoShape 3" descr="(question)">
          <a:extLst>
            <a:ext uri="{FF2B5EF4-FFF2-40B4-BE49-F238E27FC236}">
              <a16:creationId xmlns:a16="http://schemas.microsoft.com/office/drawing/2014/main" id="{65D4F2CF-38E2-41C1-8CD0-A9E8D474419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12" name="AutoShape 3" descr="(question)">
          <a:extLst>
            <a:ext uri="{FF2B5EF4-FFF2-40B4-BE49-F238E27FC236}">
              <a16:creationId xmlns:a16="http://schemas.microsoft.com/office/drawing/2014/main" id="{2EC6EB42-87C5-4BFB-8CF7-C854B83837E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13" name="AutoShape 3" descr="(question)">
          <a:extLst>
            <a:ext uri="{FF2B5EF4-FFF2-40B4-BE49-F238E27FC236}">
              <a16:creationId xmlns:a16="http://schemas.microsoft.com/office/drawing/2014/main" id="{3860C020-8731-4755-A7BF-D6BF47741AD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14" name="AutoShape 3" descr="(question)">
          <a:extLst>
            <a:ext uri="{FF2B5EF4-FFF2-40B4-BE49-F238E27FC236}">
              <a16:creationId xmlns:a16="http://schemas.microsoft.com/office/drawing/2014/main" id="{D949506B-EEA4-4736-85FD-C18A70C629C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15" name="AutoShape 3" descr="(question)">
          <a:extLst>
            <a:ext uri="{FF2B5EF4-FFF2-40B4-BE49-F238E27FC236}">
              <a16:creationId xmlns:a16="http://schemas.microsoft.com/office/drawing/2014/main" id="{B29BFF48-8C18-4A68-AFCC-A1C8BB6BF0A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16" name="AutoShape 3" descr="(question)">
          <a:extLst>
            <a:ext uri="{FF2B5EF4-FFF2-40B4-BE49-F238E27FC236}">
              <a16:creationId xmlns:a16="http://schemas.microsoft.com/office/drawing/2014/main" id="{A271C5E2-D671-48A8-A641-0B50D8EB27E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17" name="AutoShape 3" descr="(question)">
          <a:extLst>
            <a:ext uri="{FF2B5EF4-FFF2-40B4-BE49-F238E27FC236}">
              <a16:creationId xmlns:a16="http://schemas.microsoft.com/office/drawing/2014/main" id="{08FD6B7E-D0B0-44EF-8A8E-74DEA10607E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18" name="AutoShape 3" descr="(question)">
          <a:extLst>
            <a:ext uri="{FF2B5EF4-FFF2-40B4-BE49-F238E27FC236}">
              <a16:creationId xmlns:a16="http://schemas.microsoft.com/office/drawing/2014/main" id="{5817DCB5-A67F-4120-B244-CE80C2BF0F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19" name="AutoShape 3" descr="(question)">
          <a:extLst>
            <a:ext uri="{FF2B5EF4-FFF2-40B4-BE49-F238E27FC236}">
              <a16:creationId xmlns:a16="http://schemas.microsoft.com/office/drawing/2014/main" id="{2386158C-EA5E-460C-9B4D-C380AF505FB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20" name="AutoShape 3" descr="(question)">
          <a:extLst>
            <a:ext uri="{FF2B5EF4-FFF2-40B4-BE49-F238E27FC236}">
              <a16:creationId xmlns:a16="http://schemas.microsoft.com/office/drawing/2014/main" id="{5F41AF2F-5430-4EF2-A3B5-67BA9909BB7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21" name="AutoShape 3" descr="(question)">
          <a:extLst>
            <a:ext uri="{FF2B5EF4-FFF2-40B4-BE49-F238E27FC236}">
              <a16:creationId xmlns:a16="http://schemas.microsoft.com/office/drawing/2014/main" id="{C559C04B-F4DB-4BC7-8639-5BB5761DCD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22" name="AutoShape 3" descr="(question)">
          <a:extLst>
            <a:ext uri="{FF2B5EF4-FFF2-40B4-BE49-F238E27FC236}">
              <a16:creationId xmlns:a16="http://schemas.microsoft.com/office/drawing/2014/main" id="{F2DD1E14-9E5D-45B1-9AB8-87B9EB07796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23" name="AutoShape 3" descr="(question)">
          <a:extLst>
            <a:ext uri="{FF2B5EF4-FFF2-40B4-BE49-F238E27FC236}">
              <a16:creationId xmlns:a16="http://schemas.microsoft.com/office/drawing/2014/main" id="{E90F02C7-102C-4702-ADD0-D15710DD61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24" name="AutoShape 3" descr="(question)">
          <a:extLst>
            <a:ext uri="{FF2B5EF4-FFF2-40B4-BE49-F238E27FC236}">
              <a16:creationId xmlns:a16="http://schemas.microsoft.com/office/drawing/2014/main" id="{EFAF610B-5467-4C99-9209-0A7A79CE2E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25" name="AutoShape 3" descr="(question)">
          <a:extLst>
            <a:ext uri="{FF2B5EF4-FFF2-40B4-BE49-F238E27FC236}">
              <a16:creationId xmlns:a16="http://schemas.microsoft.com/office/drawing/2014/main" id="{9C1F9956-8714-4C24-ACE8-F8EEF4E56E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26" name="AutoShape 3" descr="(question)">
          <a:extLst>
            <a:ext uri="{FF2B5EF4-FFF2-40B4-BE49-F238E27FC236}">
              <a16:creationId xmlns:a16="http://schemas.microsoft.com/office/drawing/2014/main" id="{4DAD820B-1290-4C15-852D-5947B982446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27" name="AutoShape 3" descr="(question)">
          <a:extLst>
            <a:ext uri="{FF2B5EF4-FFF2-40B4-BE49-F238E27FC236}">
              <a16:creationId xmlns:a16="http://schemas.microsoft.com/office/drawing/2014/main" id="{99F91AA5-1FD3-4D69-B24C-D680A00AA38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28" name="AutoShape 3" descr="(question)">
          <a:extLst>
            <a:ext uri="{FF2B5EF4-FFF2-40B4-BE49-F238E27FC236}">
              <a16:creationId xmlns:a16="http://schemas.microsoft.com/office/drawing/2014/main" id="{383E6357-8FF1-4627-B159-551C661E3D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29" name="AutoShape 3" descr="(question)">
          <a:extLst>
            <a:ext uri="{FF2B5EF4-FFF2-40B4-BE49-F238E27FC236}">
              <a16:creationId xmlns:a16="http://schemas.microsoft.com/office/drawing/2014/main" id="{13C13E2E-228E-40D7-A688-4908806EED5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30" name="AutoShape 3" descr="(question)">
          <a:extLst>
            <a:ext uri="{FF2B5EF4-FFF2-40B4-BE49-F238E27FC236}">
              <a16:creationId xmlns:a16="http://schemas.microsoft.com/office/drawing/2014/main" id="{51B1C64C-7252-48CA-B1C2-1655F9666D1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31" name="AutoShape 3" descr="(question)">
          <a:extLst>
            <a:ext uri="{FF2B5EF4-FFF2-40B4-BE49-F238E27FC236}">
              <a16:creationId xmlns:a16="http://schemas.microsoft.com/office/drawing/2014/main" id="{8C10B0A9-1346-4A5D-B292-6F96C83A698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32" name="AutoShape 3" descr="(question)">
          <a:extLst>
            <a:ext uri="{FF2B5EF4-FFF2-40B4-BE49-F238E27FC236}">
              <a16:creationId xmlns:a16="http://schemas.microsoft.com/office/drawing/2014/main" id="{3E9B647D-0574-456D-A193-21E59FD6BEE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33" name="AutoShape 3" descr="(question)">
          <a:extLst>
            <a:ext uri="{FF2B5EF4-FFF2-40B4-BE49-F238E27FC236}">
              <a16:creationId xmlns:a16="http://schemas.microsoft.com/office/drawing/2014/main" id="{EE986603-215F-42E5-B7CA-636C11A7836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34" name="AutoShape 3" descr="(question)">
          <a:extLst>
            <a:ext uri="{FF2B5EF4-FFF2-40B4-BE49-F238E27FC236}">
              <a16:creationId xmlns:a16="http://schemas.microsoft.com/office/drawing/2014/main" id="{4AEBB7BB-3437-4C0E-A11F-3E72EEF2F74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35" name="AutoShape 3" descr="(question)">
          <a:extLst>
            <a:ext uri="{FF2B5EF4-FFF2-40B4-BE49-F238E27FC236}">
              <a16:creationId xmlns:a16="http://schemas.microsoft.com/office/drawing/2014/main" id="{2C191080-AA7C-4292-87C6-1A464F2D30F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6" name="AutoShape 3" descr="(question)">
          <a:extLst>
            <a:ext uri="{FF2B5EF4-FFF2-40B4-BE49-F238E27FC236}">
              <a16:creationId xmlns:a16="http://schemas.microsoft.com/office/drawing/2014/main" id="{175FA169-98EB-42FE-8457-E6A71F0C712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7" name="AutoShape 3" descr="(question)">
          <a:extLst>
            <a:ext uri="{FF2B5EF4-FFF2-40B4-BE49-F238E27FC236}">
              <a16:creationId xmlns:a16="http://schemas.microsoft.com/office/drawing/2014/main" id="{38C93E97-14AF-4F50-95B2-A14EFD0A19A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8" name="AutoShape 3" descr="(question)">
          <a:extLst>
            <a:ext uri="{FF2B5EF4-FFF2-40B4-BE49-F238E27FC236}">
              <a16:creationId xmlns:a16="http://schemas.microsoft.com/office/drawing/2014/main" id="{3DC6D0D1-9C96-4604-99ED-787A54F9908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9" name="AutoShape 3" descr="(question)">
          <a:extLst>
            <a:ext uri="{FF2B5EF4-FFF2-40B4-BE49-F238E27FC236}">
              <a16:creationId xmlns:a16="http://schemas.microsoft.com/office/drawing/2014/main" id="{FA00F1B2-2EF4-4A39-8C41-405FED515EB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40" name="AutoShape 3" descr="(question)">
          <a:extLst>
            <a:ext uri="{FF2B5EF4-FFF2-40B4-BE49-F238E27FC236}">
              <a16:creationId xmlns:a16="http://schemas.microsoft.com/office/drawing/2014/main" id="{5C61FA1A-EB7B-4196-BCDA-BEEEDD0D48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41" name="AutoShape 3" descr="(question)">
          <a:extLst>
            <a:ext uri="{FF2B5EF4-FFF2-40B4-BE49-F238E27FC236}">
              <a16:creationId xmlns:a16="http://schemas.microsoft.com/office/drawing/2014/main" id="{D2A25DC8-7140-4EDE-9AB9-99EE6F6B4F0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42" name="AutoShape 3" descr="(question)">
          <a:extLst>
            <a:ext uri="{FF2B5EF4-FFF2-40B4-BE49-F238E27FC236}">
              <a16:creationId xmlns:a16="http://schemas.microsoft.com/office/drawing/2014/main" id="{B3EDB589-8367-4C2E-A055-A2BD69BF744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43" name="AutoShape 3" descr="(question)">
          <a:extLst>
            <a:ext uri="{FF2B5EF4-FFF2-40B4-BE49-F238E27FC236}">
              <a16:creationId xmlns:a16="http://schemas.microsoft.com/office/drawing/2014/main" id="{95EBDB49-1AF1-4787-8937-6089A96CF69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44" name="AutoShape 3" descr="(question)">
          <a:extLst>
            <a:ext uri="{FF2B5EF4-FFF2-40B4-BE49-F238E27FC236}">
              <a16:creationId xmlns:a16="http://schemas.microsoft.com/office/drawing/2014/main" id="{DA38FB09-9AEA-4BF1-B1C5-B29676D038D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45" name="AutoShape 3" descr="(question)">
          <a:extLst>
            <a:ext uri="{FF2B5EF4-FFF2-40B4-BE49-F238E27FC236}">
              <a16:creationId xmlns:a16="http://schemas.microsoft.com/office/drawing/2014/main" id="{E484EB6D-0C9D-4D98-AE42-A6D5C8B573B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46" name="AutoShape 3" descr="(question)">
          <a:extLst>
            <a:ext uri="{FF2B5EF4-FFF2-40B4-BE49-F238E27FC236}">
              <a16:creationId xmlns:a16="http://schemas.microsoft.com/office/drawing/2014/main" id="{D2DF4639-73E9-4E6B-9A6D-8E39C3B16F0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47" name="AutoShape 3" descr="(question)">
          <a:extLst>
            <a:ext uri="{FF2B5EF4-FFF2-40B4-BE49-F238E27FC236}">
              <a16:creationId xmlns:a16="http://schemas.microsoft.com/office/drawing/2014/main" id="{2DB91F17-5032-4362-92DA-2A84D95A37A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48" name="AutoShape 3" descr="(question)">
          <a:extLst>
            <a:ext uri="{FF2B5EF4-FFF2-40B4-BE49-F238E27FC236}">
              <a16:creationId xmlns:a16="http://schemas.microsoft.com/office/drawing/2014/main" id="{43040066-F5A1-4BFB-B000-3487AAE3A3A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49" name="AutoShape 3" descr="(question)">
          <a:extLst>
            <a:ext uri="{FF2B5EF4-FFF2-40B4-BE49-F238E27FC236}">
              <a16:creationId xmlns:a16="http://schemas.microsoft.com/office/drawing/2014/main" id="{5A16CDAD-65FE-4E23-A876-2699289BF6C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50" name="AutoShape 3" descr="(question)">
          <a:extLst>
            <a:ext uri="{FF2B5EF4-FFF2-40B4-BE49-F238E27FC236}">
              <a16:creationId xmlns:a16="http://schemas.microsoft.com/office/drawing/2014/main" id="{DAEEEB88-9A20-44A8-A2BE-8B2BEE5DBC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51" name="AutoShape 3" descr="(question)">
          <a:extLst>
            <a:ext uri="{FF2B5EF4-FFF2-40B4-BE49-F238E27FC236}">
              <a16:creationId xmlns:a16="http://schemas.microsoft.com/office/drawing/2014/main" id="{2E293D67-1B62-4944-BF03-4D342365E8D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52" name="AutoShape 3" descr="(question)">
          <a:extLst>
            <a:ext uri="{FF2B5EF4-FFF2-40B4-BE49-F238E27FC236}">
              <a16:creationId xmlns:a16="http://schemas.microsoft.com/office/drawing/2014/main" id="{A074CFA6-5F11-4834-9760-9F9A420A83D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53" name="AutoShape 3" descr="(question)">
          <a:extLst>
            <a:ext uri="{FF2B5EF4-FFF2-40B4-BE49-F238E27FC236}">
              <a16:creationId xmlns:a16="http://schemas.microsoft.com/office/drawing/2014/main" id="{E5317DDC-4541-4A2C-9BDE-B3BF2C36E75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54" name="AutoShape 3" descr="(question)">
          <a:extLst>
            <a:ext uri="{FF2B5EF4-FFF2-40B4-BE49-F238E27FC236}">
              <a16:creationId xmlns:a16="http://schemas.microsoft.com/office/drawing/2014/main" id="{F9354EAF-0327-4593-BD3D-F031CCC2673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55" name="AutoShape 3" descr="(question)">
          <a:extLst>
            <a:ext uri="{FF2B5EF4-FFF2-40B4-BE49-F238E27FC236}">
              <a16:creationId xmlns:a16="http://schemas.microsoft.com/office/drawing/2014/main" id="{04206BEB-B768-4A97-A43F-B7C3264D65D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56" name="AutoShape 3" descr="(question)">
          <a:extLst>
            <a:ext uri="{FF2B5EF4-FFF2-40B4-BE49-F238E27FC236}">
              <a16:creationId xmlns:a16="http://schemas.microsoft.com/office/drawing/2014/main" id="{ECE1891A-3F2D-4EDD-9430-9472DAE1EE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57" name="AutoShape 3" descr="(question)">
          <a:extLst>
            <a:ext uri="{FF2B5EF4-FFF2-40B4-BE49-F238E27FC236}">
              <a16:creationId xmlns:a16="http://schemas.microsoft.com/office/drawing/2014/main" id="{F242D03C-A958-47BA-9F98-6797F912949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58" name="AutoShape 3" descr="(question)">
          <a:extLst>
            <a:ext uri="{FF2B5EF4-FFF2-40B4-BE49-F238E27FC236}">
              <a16:creationId xmlns:a16="http://schemas.microsoft.com/office/drawing/2014/main" id="{759EDE1E-F4F1-4AE4-A8F7-9B4C30D8450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59" name="AutoShape 3" descr="(question)">
          <a:extLst>
            <a:ext uri="{FF2B5EF4-FFF2-40B4-BE49-F238E27FC236}">
              <a16:creationId xmlns:a16="http://schemas.microsoft.com/office/drawing/2014/main" id="{01DF537C-B243-49D1-8EBC-4DAC4F2670F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60" name="AutoShape 3" descr="(question)">
          <a:extLst>
            <a:ext uri="{FF2B5EF4-FFF2-40B4-BE49-F238E27FC236}">
              <a16:creationId xmlns:a16="http://schemas.microsoft.com/office/drawing/2014/main" id="{2D311423-4180-4594-B2D9-2AE47805A54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61" name="AutoShape 3" descr="(question)">
          <a:extLst>
            <a:ext uri="{FF2B5EF4-FFF2-40B4-BE49-F238E27FC236}">
              <a16:creationId xmlns:a16="http://schemas.microsoft.com/office/drawing/2014/main" id="{BCA2AA89-0293-4331-9E1D-0F117BE6353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62" name="AutoShape 3" descr="(question)">
          <a:extLst>
            <a:ext uri="{FF2B5EF4-FFF2-40B4-BE49-F238E27FC236}">
              <a16:creationId xmlns:a16="http://schemas.microsoft.com/office/drawing/2014/main" id="{6D74BED8-F40E-47CB-89C1-BE148DDDD49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63" name="AutoShape 3" descr="(question)">
          <a:extLst>
            <a:ext uri="{FF2B5EF4-FFF2-40B4-BE49-F238E27FC236}">
              <a16:creationId xmlns:a16="http://schemas.microsoft.com/office/drawing/2014/main" id="{518AEAE5-6E4E-411A-B3F6-367138B142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64" name="AutoShape 3" descr="(question)">
          <a:extLst>
            <a:ext uri="{FF2B5EF4-FFF2-40B4-BE49-F238E27FC236}">
              <a16:creationId xmlns:a16="http://schemas.microsoft.com/office/drawing/2014/main" id="{591858C8-EF20-44DF-B437-15F5ED3B7C3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65" name="AutoShape 3" descr="(question)">
          <a:extLst>
            <a:ext uri="{FF2B5EF4-FFF2-40B4-BE49-F238E27FC236}">
              <a16:creationId xmlns:a16="http://schemas.microsoft.com/office/drawing/2014/main" id="{7B05AFD0-D18F-420F-AAAE-288FF169DA2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66" name="AutoShape 3" descr="(question)">
          <a:extLst>
            <a:ext uri="{FF2B5EF4-FFF2-40B4-BE49-F238E27FC236}">
              <a16:creationId xmlns:a16="http://schemas.microsoft.com/office/drawing/2014/main" id="{ED08C709-E050-4730-B726-FCD2850E51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67" name="AutoShape 3" descr="(question)">
          <a:extLst>
            <a:ext uri="{FF2B5EF4-FFF2-40B4-BE49-F238E27FC236}">
              <a16:creationId xmlns:a16="http://schemas.microsoft.com/office/drawing/2014/main" id="{F41ACAE3-776F-4A9C-BF07-CD83DE09566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68" name="AutoShape 3" descr="(question)">
          <a:extLst>
            <a:ext uri="{FF2B5EF4-FFF2-40B4-BE49-F238E27FC236}">
              <a16:creationId xmlns:a16="http://schemas.microsoft.com/office/drawing/2014/main" id="{EB966D05-7065-4243-9A72-DBFFC8A50FC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69" name="AutoShape 3" descr="(question)">
          <a:extLst>
            <a:ext uri="{FF2B5EF4-FFF2-40B4-BE49-F238E27FC236}">
              <a16:creationId xmlns:a16="http://schemas.microsoft.com/office/drawing/2014/main" id="{CD7B0B78-DE67-4A3D-9B9C-66748277BEB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70" name="AutoShape 3" descr="(question)">
          <a:extLst>
            <a:ext uri="{FF2B5EF4-FFF2-40B4-BE49-F238E27FC236}">
              <a16:creationId xmlns:a16="http://schemas.microsoft.com/office/drawing/2014/main" id="{B223DFC8-4610-47AD-B218-0DE74ABC636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71" name="AutoShape 3" descr="(question)">
          <a:extLst>
            <a:ext uri="{FF2B5EF4-FFF2-40B4-BE49-F238E27FC236}">
              <a16:creationId xmlns:a16="http://schemas.microsoft.com/office/drawing/2014/main" id="{39635774-E197-406B-AF6B-651BB4832E8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72" name="AutoShape 3" descr="(question)">
          <a:extLst>
            <a:ext uri="{FF2B5EF4-FFF2-40B4-BE49-F238E27FC236}">
              <a16:creationId xmlns:a16="http://schemas.microsoft.com/office/drawing/2014/main" id="{C8E88581-8599-400C-B9D3-DBEC3CAA932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73" name="AutoShape 3" descr="(question)">
          <a:extLst>
            <a:ext uri="{FF2B5EF4-FFF2-40B4-BE49-F238E27FC236}">
              <a16:creationId xmlns:a16="http://schemas.microsoft.com/office/drawing/2014/main" id="{1516F76E-B969-4B3E-A0E4-FAF6F872748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74" name="AutoShape 3" descr="(question)">
          <a:extLst>
            <a:ext uri="{FF2B5EF4-FFF2-40B4-BE49-F238E27FC236}">
              <a16:creationId xmlns:a16="http://schemas.microsoft.com/office/drawing/2014/main" id="{233F092F-BD8C-4E34-B9E8-8F9C4AD631C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75" name="AutoShape 3" descr="(question)">
          <a:extLst>
            <a:ext uri="{FF2B5EF4-FFF2-40B4-BE49-F238E27FC236}">
              <a16:creationId xmlns:a16="http://schemas.microsoft.com/office/drawing/2014/main" id="{232118DA-8301-4650-9C17-83D578E1D57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76" name="AutoShape 3" descr="(question)">
          <a:extLst>
            <a:ext uri="{FF2B5EF4-FFF2-40B4-BE49-F238E27FC236}">
              <a16:creationId xmlns:a16="http://schemas.microsoft.com/office/drawing/2014/main" id="{AF60006E-4994-42D9-B07A-8202B105BB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77" name="AutoShape 3" descr="(question)">
          <a:extLst>
            <a:ext uri="{FF2B5EF4-FFF2-40B4-BE49-F238E27FC236}">
              <a16:creationId xmlns:a16="http://schemas.microsoft.com/office/drawing/2014/main" id="{D3E926D3-186E-4EDF-979E-A57BB2CA653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78" name="AutoShape 3" descr="(question)">
          <a:extLst>
            <a:ext uri="{FF2B5EF4-FFF2-40B4-BE49-F238E27FC236}">
              <a16:creationId xmlns:a16="http://schemas.microsoft.com/office/drawing/2014/main" id="{1C00EE76-7882-414C-BD82-61E7182C917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79" name="AutoShape 3" descr="(question)">
          <a:extLst>
            <a:ext uri="{FF2B5EF4-FFF2-40B4-BE49-F238E27FC236}">
              <a16:creationId xmlns:a16="http://schemas.microsoft.com/office/drawing/2014/main" id="{31C1B221-FF23-4A4E-933D-E649BE5BE32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0" name="AutoShape 3" descr="(question)">
          <a:extLst>
            <a:ext uri="{FF2B5EF4-FFF2-40B4-BE49-F238E27FC236}">
              <a16:creationId xmlns:a16="http://schemas.microsoft.com/office/drawing/2014/main" id="{D67A0763-C9BF-41D8-A295-9E02B52506C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1" name="AutoShape 3" descr="(question)">
          <a:extLst>
            <a:ext uri="{FF2B5EF4-FFF2-40B4-BE49-F238E27FC236}">
              <a16:creationId xmlns:a16="http://schemas.microsoft.com/office/drawing/2014/main" id="{16703863-9CC2-4D30-A47E-0AEC8838394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2" name="AutoShape 3" descr="(question)">
          <a:extLst>
            <a:ext uri="{FF2B5EF4-FFF2-40B4-BE49-F238E27FC236}">
              <a16:creationId xmlns:a16="http://schemas.microsoft.com/office/drawing/2014/main" id="{A2F80C1F-EE35-4F5C-AD3A-23880ACC2BD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3" name="AutoShape 3" descr="(question)">
          <a:extLst>
            <a:ext uri="{FF2B5EF4-FFF2-40B4-BE49-F238E27FC236}">
              <a16:creationId xmlns:a16="http://schemas.microsoft.com/office/drawing/2014/main" id="{B0361E5C-6B98-484D-A9C6-D74ECC7C842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4" name="AutoShape 3" descr="(question)">
          <a:extLst>
            <a:ext uri="{FF2B5EF4-FFF2-40B4-BE49-F238E27FC236}">
              <a16:creationId xmlns:a16="http://schemas.microsoft.com/office/drawing/2014/main" id="{5B34AD22-19B0-403F-8A60-DDBFAEB86F3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5" name="AutoShape 3" descr="(question)">
          <a:extLst>
            <a:ext uri="{FF2B5EF4-FFF2-40B4-BE49-F238E27FC236}">
              <a16:creationId xmlns:a16="http://schemas.microsoft.com/office/drawing/2014/main" id="{0C253EBB-A9B1-407C-A210-CBD16F2FE3D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6" name="AutoShape 3" descr="(question)">
          <a:extLst>
            <a:ext uri="{FF2B5EF4-FFF2-40B4-BE49-F238E27FC236}">
              <a16:creationId xmlns:a16="http://schemas.microsoft.com/office/drawing/2014/main" id="{632BA6F4-B9EF-499F-BC60-5052398BC4F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7" name="AutoShape 3" descr="(question)">
          <a:extLst>
            <a:ext uri="{FF2B5EF4-FFF2-40B4-BE49-F238E27FC236}">
              <a16:creationId xmlns:a16="http://schemas.microsoft.com/office/drawing/2014/main" id="{B31D4821-0D69-4D8B-8BFA-7250B8662E5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8" name="AutoShape 3" descr="(question)">
          <a:extLst>
            <a:ext uri="{FF2B5EF4-FFF2-40B4-BE49-F238E27FC236}">
              <a16:creationId xmlns:a16="http://schemas.microsoft.com/office/drawing/2014/main" id="{1AB84ED3-AC41-421D-9AAF-3916D926A05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9" name="AutoShape 3" descr="(question)">
          <a:extLst>
            <a:ext uri="{FF2B5EF4-FFF2-40B4-BE49-F238E27FC236}">
              <a16:creationId xmlns:a16="http://schemas.microsoft.com/office/drawing/2014/main" id="{85024CD8-FCCC-459A-B605-B537F7309F0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0" name="AutoShape 3" descr="(question)">
          <a:extLst>
            <a:ext uri="{FF2B5EF4-FFF2-40B4-BE49-F238E27FC236}">
              <a16:creationId xmlns:a16="http://schemas.microsoft.com/office/drawing/2014/main" id="{32DC6C8A-0874-42CA-AA2F-D5DFDA3D84F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1" name="AutoShape 3" descr="(question)">
          <a:extLst>
            <a:ext uri="{FF2B5EF4-FFF2-40B4-BE49-F238E27FC236}">
              <a16:creationId xmlns:a16="http://schemas.microsoft.com/office/drawing/2014/main" id="{2B1FA17D-E0CF-44FD-9525-BE7A7521E06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2" name="AutoShape 3" descr="(question)">
          <a:extLst>
            <a:ext uri="{FF2B5EF4-FFF2-40B4-BE49-F238E27FC236}">
              <a16:creationId xmlns:a16="http://schemas.microsoft.com/office/drawing/2014/main" id="{9305C7A9-6EAD-4C5D-8698-2FEC7DE83FE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3" name="AutoShape 3" descr="(question)">
          <a:extLst>
            <a:ext uri="{FF2B5EF4-FFF2-40B4-BE49-F238E27FC236}">
              <a16:creationId xmlns:a16="http://schemas.microsoft.com/office/drawing/2014/main" id="{9C2C874B-1065-4493-95FC-195095C2015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4" name="AutoShape 3" descr="(question)">
          <a:extLst>
            <a:ext uri="{FF2B5EF4-FFF2-40B4-BE49-F238E27FC236}">
              <a16:creationId xmlns:a16="http://schemas.microsoft.com/office/drawing/2014/main" id="{748F5276-A3FE-4C7B-A592-7D5143C3FDA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5" name="AutoShape 3" descr="(question)">
          <a:extLst>
            <a:ext uri="{FF2B5EF4-FFF2-40B4-BE49-F238E27FC236}">
              <a16:creationId xmlns:a16="http://schemas.microsoft.com/office/drawing/2014/main" id="{0355751F-0869-4F3A-AD6F-5075C1D0813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6" name="AutoShape 3" descr="(question)">
          <a:extLst>
            <a:ext uri="{FF2B5EF4-FFF2-40B4-BE49-F238E27FC236}">
              <a16:creationId xmlns:a16="http://schemas.microsoft.com/office/drawing/2014/main" id="{055A8BCB-F830-4421-BEAF-839690F393F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7" name="AutoShape 3" descr="(question)">
          <a:extLst>
            <a:ext uri="{FF2B5EF4-FFF2-40B4-BE49-F238E27FC236}">
              <a16:creationId xmlns:a16="http://schemas.microsoft.com/office/drawing/2014/main" id="{2CC49BAE-EC4C-4F5E-8538-82218EEAFF1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8" name="AutoShape 3" descr="(question)">
          <a:extLst>
            <a:ext uri="{FF2B5EF4-FFF2-40B4-BE49-F238E27FC236}">
              <a16:creationId xmlns:a16="http://schemas.microsoft.com/office/drawing/2014/main" id="{F621A7FB-509F-4464-BF62-40F84BE1E55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9" name="AutoShape 3" descr="(question)">
          <a:extLst>
            <a:ext uri="{FF2B5EF4-FFF2-40B4-BE49-F238E27FC236}">
              <a16:creationId xmlns:a16="http://schemas.microsoft.com/office/drawing/2014/main" id="{11D02F16-BC18-4B0D-A76B-52BB5102BE3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0" name="AutoShape 3" descr="(question)">
          <a:extLst>
            <a:ext uri="{FF2B5EF4-FFF2-40B4-BE49-F238E27FC236}">
              <a16:creationId xmlns:a16="http://schemas.microsoft.com/office/drawing/2014/main" id="{E834C7CC-E03C-46E5-92A6-CA04B91AB9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1" name="AutoShape 3" descr="(question)">
          <a:extLst>
            <a:ext uri="{FF2B5EF4-FFF2-40B4-BE49-F238E27FC236}">
              <a16:creationId xmlns:a16="http://schemas.microsoft.com/office/drawing/2014/main" id="{91CD6591-9AB9-4073-82BB-69F33939463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2" name="AutoShape 3" descr="(question)">
          <a:extLst>
            <a:ext uri="{FF2B5EF4-FFF2-40B4-BE49-F238E27FC236}">
              <a16:creationId xmlns:a16="http://schemas.microsoft.com/office/drawing/2014/main" id="{7FD981B2-5DA3-4491-90F7-C1F63CB6100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3" name="AutoShape 3" descr="(question)">
          <a:extLst>
            <a:ext uri="{FF2B5EF4-FFF2-40B4-BE49-F238E27FC236}">
              <a16:creationId xmlns:a16="http://schemas.microsoft.com/office/drawing/2014/main" id="{290A815E-0F3F-4D8A-9A6E-8A2E9030FB8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4" name="AutoShape 3" descr="(question)">
          <a:extLst>
            <a:ext uri="{FF2B5EF4-FFF2-40B4-BE49-F238E27FC236}">
              <a16:creationId xmlns:a16="http://schemas.microsoft.com/office/drawing/2014/main" id="{C4A2039C-2230-42F4-AF84-6FACEA767B2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5" name="AutoShape 3" descr="(question)">
          <a:extLst>
            <a:ext uri="{FF2B5EF4-FFF2-40B4-BE49-F238E27FC236}">
              <a16:creationId xmlns:a16="http://schemas.microsoft.com/office/drawing/2014/main" id="{8E11A410-1596-44C8-894E-02EF6C13C07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6" name="AutoShape 3" descr="(question)">
          <a:extLst>
            <a:ext uri="{FF2B5EF4-FFF2-40B4-BE49-F238E27FC236}">
              <a16:creationId xmlns:a16="http://schemas.microsoft.com/office/drawing/2014/main" id="{73AD9A57-51EF-4A97-8FCB-E1AD6D1D8B5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7" name="AutoShape 3" descr="(question)">
          <a:extLst>
            <a:ext uri="{FF2B5EF4-FFF2-40B4-BE49-F238E27FC236}">
              <a16:creationId xmlns:a16="http://schemas.microsoft.com/office/drawing/2014/main" id="{AF5F02FB-5AD9-40BE-A691-F68B964C649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8" name="AutoShape 3" descr="(question)">
          <a:extLst>
            <a:ext uri="{FF2B5EF4-FFF2-40B4-BE49-F238E27FC236}">
              <a16:creationId xmlns:a16="http://schemas.microsoft.com/office/drawing/2014/main" id="{314A195A-8783-4B32-8FEF-66936A43EC9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9" name="AutoShape 3" descr="(question)">
          <a:extLst>
            <a:ext uri="{FF2B5EF4-FFF2-40B4-BE49-F238E27FC236}">
              <a16:creationId xmlns:a16="http://schemas.microsoft.com/office/drawing/2014/main" id="{A4245695-0967-4AA3-BC54-FE5FFE22966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0" name="AutoShape 3" descr="(question)">
          <a:extLst>
            <a:ext uri="{FF2B5EF4-FFF2-40B4-BE49-F238E27FC236}">
              <a16:creationId xmlns:a16="http://schemas.microsoft.com/office/drawing/2014/main" id="{50F8B1B2-775A-413E-83B1-150B53ACE5D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1" name="AutoShape 3" descr="(question)">
          <a:extLst>
            <a:ext uri="{FF2B5EF4-FFF2-40B4-BE49-F238E27FC236}">
              <a16:creationId xmlns:a16="http://schemas.microsoft.com/office/drawing/2014/main" id="{AD2C6D27-7F0D-424C-BA6C-349577AD38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2" name="AutoShape 3" descr="(question)">
          <a:extLst>
            <a:ext uri="{FF2B5EF4-FFF2-40B4-BE49-F238E27FC236}">
              <a16:creationId xmlns:a16="http://schemas.microsoft.com/office/drawing/2014/main" id="{FF7B9CCD-D9BD-45E5-9E87-4D7A2B43D02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3" name="AutoShape 3" descr="(question)">
          <a:extLst>
            <a:ext uri="{FF2B5EF4-FFF2-40B4-BE49-F238E27FC236}">
              <a16:creationId xmlns:a16="http://schemas.microsoft.com/office/drawing/2014/main" id="{46620695-4C4C-468F-9755-149E4BB0BE1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4" name="AutoShape 3" descr="(question)">
          <a:extLst>
            <a:ext uri="{FF2B5EF4-FFF2-40B4-BE49-F238E27FC236}">
              <a16:creationId xmlns:a16="http://schemas.microsoft.com/office/drawing/2014/main" id="{D2043AF6-2011-4A52-87D5-24682A1FDEC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5" name="AutoShape 3" descr="(question)">
          <a:extLst>
            <a:ext uri="{FF2B5EF4-FFF2-40B4-BE49-F238E27FC236}">
              <a16:creationId xmlns:a16="http://schemas.microsoft.com/office/drawing/2014/main" id="{195A916E-45BB-49A7-8DB7-3771C01E98B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6" name="AutoShape 3" descr="(question)">
          <a:extLst>
            <a:ext uri="{FF2B5EF4-FFF2-40B4-BE49-F238E27FC236}">
              <a16:creationId xmlns:a16="http://schemas.microsoft.com/office/drawing/2014/main" id="{A779F9B4-3C4E-407B-A67C-24896A3D135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7" name="AutoShape 3" descr="(question)">
          <a:extLst>
            <a:ext uri="{FF2B5EF4-FFF2-40B4-BE49-F238E27FC236}">
              <a16:creationId xmlns:a16="http://schemas.microsoft.com/office/drawing/2014/main" id="{79C8A201-91F8-4FEF-80A0-57B913D16A1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8" name="AutoShape 3" descr="(question)">
          <a:extLst>
            <a:ext uri="{FF2B5EF4-FFF2-40B4-BE49-F238E27FC236}">
              <a16:creationId xmlns:a16="http://schemas.microsoft.com/office/drawing/2014/main" id="{4867FB45-B370-4813-B3C6-E2E1879A15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9" name="AutoShape 3" descr="(question)">
          <a:extLst>
            <a:ext uri="{FF2B5EF4-FFF2-40B4-BE49-F238E27FC236}">
              <a16:creationId xmlns:a16="http://schemas.microsoft.com/office/drawing/2014/main" id="{81CF31E3-B3DF-4AE5-B158-B1780D433A5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20" name="AutoShape 3" descr="(question)">
          <a:extLst>
            <a:ext uri="{FF2B5EF4-FFF2-40B4-BE49-F238E27FC236}">
              <a16:creationId xmlns:a16="http://schemas.microsoft.com/office/drawing/2014/main" id="{24A3D52E-4AD6-4963-8326-1C7F46CAFD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21" name="AutoShape 3" descr="(question)">
          <a:extLst>
            <a:ext uri="{FF2B5EF4-FFF2-40B4-BE49-F238E27FC236}">
              <a16:creationId xmlns:a16="http://schemas.microsoft.com/office/drawing/2014/main" id="{DA52C0D1-A5ED-4789-90CB-18250124E31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22" name="AutoShape 3" descr="(question)">
          <a:extLst>
            <a:ext uri="{FF2B5EF4-FFF2-40B4-BE49-F238E27FC236}">
              <a16:creationId xmlns:a16="http://schemas.microsoft.com/office/drawing/2014/main" id="{D4695E58-97C7-467E-8E5D-FEF5C775330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23" name="AutoShape 3" descr="(question)">
          <a:extLst>
            <a:ext uri="{FF2B5EF4-FFF2-40B4-BE49-F238E27FC236}">
              <a16:creationId xmlns:a16="http://schemas.microsoft.com/office/drawing/2014/main" id="{A8596C51-881D-4457-9397-CFF3F3149D6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24" name="AutoShape 3" descr="(question)">
          <a:extLst>
            <a:ext uri="{FF2B5EF4-FFF2-40B4-BE49-F238E27FC236}">
              <a16:creationId xmlns:a16="http://schemas.microsoft.com/office/drawing/2014/main" id="{5D7EF0EA-510C-4624-A1FC-33A9956DBB7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25" name="AutoShape 3" descr="(question)">
          <a:extLst>
            <a:ext uri="{FF2B5EF4-FFF2-40B4-BE49-F238E27FC236}">
              <a16:creationId xmlns:a16="http://schemas.microsoft.com/office/drawing/2014/main" id="{0DA5B36B-ABBD-4CF3-912E-571A39E3A88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26" name="AutoShape 3" descr="(question)">
          <a:extLst>
            <a:ext uri="{FF2B5EF4-FFF2-40B4-BE49-F238E27FC236}">
              <a16:creationId xmlns:a16="http://schemas.microsoft.com/office/drawing/2014/main" id="{E4855841-1A5F-4DDD-A5B6-EA7D233A3E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27" name="AutoShape 3" descr="(question)">
          <a:extLst>
            <a:ext uri="{FF2B5EF4-FFF2-40B4-BE49-F238E27FC236}">
              <a16:creationId xmlns:a16="http://schemas.microsoft.com/office/drawing/2014/main" id="{69ECA034-C4EF-4444-A53E-0817659259A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28" name="AutoShape 3" descr="(question)">
          <a:extLst>
            <a:ext uri="{FF2B5EF4-FFF2-40B4-BE49-F238E27FC236}">
              <a16:creationId xmlns:a16="http://schemas.microsoft.com/office/drawing/2014/main" id="{8E964E41-14D3-4BBE-8A8D-974C1D5DE2C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29" name="AutoShape 3" descr="(question)">
          <a:extLst>
            <a:ext uri="{FF2B5EF4-FFF2-40B4-BE49-F238E27FC236}">
              <a16:creationId xmlns:a16="http://schemas.microsoft.com/office/drawing/2014/main" id="{9578FEAD-DBE7-432C-8D8E-53FA53A917E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30" name="AutoShape 3" descr="(question)">
          <a:extLst>
            <a:ext uri="{FF2B5EF4-FFF2-40B4-BE49-F238E27FC236}">
              <a16:creationId xmlns:a16="http://schemas.microsoft.com/office/drawing/2014/main" id="{9FF06C68-9ACB-4B97-AE3A-2BEEBAF2289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31" name="AutoShape 3" descr="(question)">
          <a:extLst>
            <a:ext uri="{FF2B5EF4-FFF2-40B4-BE49-F238E27FC236}">
              <a16:creationId xmlns:a16="http://schemas.microsoft.com/office/drawing/2014/main" id="{0439D7CA-4FAB-4EE1-AEC1-F4E63233CA2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32" name="AutoShape 3" descr="(question)">
          <a:extLst>
            <a:ext uri="{FF2B5EF4-FFF2-40B4-BE49-F238E27FC236}">
              <a16:creationId xmlns:a16="http://schemas.microsoft.com/office/drawing/2014/main" id="{F699436D-25A5-4D99-BE0D-EECDAD608A1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33" name="AutoShape 3" descr="(question)">
          <a:extLst>
            <a:ext uri="{FF2B5EF4-FFF2-40B4-BE49-F238E27FC236}">
              <a16:creationId xmlns:a16="http://schemas.microsoft.com/office/drawing/2014/main" id="{86AC21C1-F7EE-4668-9F2D-873E048C5F4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34" name="AutoShape 3" descr="(question)">
          <a:extLst>
            <a:ext uri="{FF2B5EF4-FFF2-40B4-BE49-F238E27FC236}">
              <a16:creationId xmlns:a16="http://schemas.microsoft.com/office/drawing/2014/main" id="{038D131C-A4DA-4571-A56A-FF90E3621BD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35" name="AutoShape 3" descr="(question)">
          <a:extLst>
            <a:ext uri="{FF2B5EF4-FFF2-40B4-BE49-F238E27FC236}">
              <a16:creationId xmlns:a16="http://schemas.microsoft.com/office/drawing/2014/main" id="{B82AC097-FB51-439C-BDBC-E92CE023D79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36" name="AutoShape 3" descr="(question)">
          <a:extLst>
            <a:ext uri="{FF2B5EF4-FFF2-40B4-BE49-F238E27FC236}">
              <a16:creationId xmlns:a16="http://schemas.microsoft.com/office/drawing/2014/main" id="{8F5873BC-4455-49D1-A65D-28B5CAA8FE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37" name="AutoShape 3" descr="(question)">
          <a:extLst>
            <a:ext uri="{FF2B5EF4-FFF2-40B4-BE49-F238E27FC236}">
              <a16:creationId xmlns:a16="http://schemas.microsoft.com/office/drawing/2014/main" id="{D47D013C-080E-4B12-B933-A134A1167AE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38" name="AutoShape 3" descr="(question)">
          <a:extLst>
            <a:ext uri="{FF2B5EF4-FFF2-40B4-BE49-F238E27FC236}">
              <a16:creationId xmlns:a16="http://schemas.microsoft.com/office/drawing/2014/main" id="{D84FE658-4F9F-4731-8266-98636C1640E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39" name="AutoShape 3" descr="(question)">
          <a:extLst>
            <a:ext uri="{FF2B5EF4-FFF2-40B4-BE49-F238E27FC236}">
              <a16:creationId xmlns:a16="http://schemas.microsoft.com/office/drawing/2014/main" id="{6C953A92-856F-405A-B3A4-BFBA9904F7E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40" name="AutoShape 3" descr="(question)">
          <a:extLst>
            <a:ext uri="{FF2B5EF4-FFF2-40B4-BE49-F238E27FC236}">
              <a16:creationId xmlns:a16="http://schemas.microsoft.com/office/drawing/2014/main" id="{11C7C92D-0D80-4D57-9B08-09A50640C87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41" name="AutoShape 3" descr="(question)">
          <a:extLst>
            <a:ext uri="{FF2B5EF4-FFF2-40B4-BE49-F238E27FC236}">
              <a16:creationId xmlns:a16="http://schemas.microsoft.com/office/drawing/2014/main" id="{08456A29-00CB-447C-843E-143EBE8E7F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42" name="AutoShape 3" descr="(question)">
          <a:extLst>
            <a:ext uri="{FF2B5EF4-FFF2-40B4-BE49-F238E27FC236}">
              <a16:creationId xmlns:a16="http://schemas.microsoft.com/office/drawing/2014/main" id="{1E920714-AB74-4B3D-94A2-EBE45665FBE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43" name="AutoShape 3" descr="(question)">
          <a:extLst>
            <a:ext uri="{FF2B5EF4-FFF2-40B4-BE49-F238E27FC236}">
              <a16:creationId xmlns:a16="http://schemas.microsoft.com/office/drawing/2014/main" id="{CFDB2639-73CA-4508-973E-E0098C0773E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44" name="AutoShape 3" descr="(question)">
          <a:extLst>
            <a:ext uri="{FF2B5EF4-FFF2-40B4-BE49-F238E27FC236}">
              <a16:creationId xmlns:a16="http://schemas.microsoft.com/office/drawing/2014/main" id="{AB0CF732-1C27-48DC-BAA2-5DEBD572D34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45" name="AutoShape 3" descr="(question)">
          <a:extLst>
            <a:ext uri="{FF2B5EF4-FFF2-40B4-BE49-F238E27FC236}">
              <a16:creationId xmlns:a16="http://schemas.microsoft.com/office/drawing/2014/main" id="{DC324FF3-E7D1-4D69-AD18-7F098D2E6E5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46" name="AutoShape 3" descr="(question)">
          <a:extLst>
            <a:ext uri="{FF2B5EF4-FFF2-40B4-BE49-F238E27FC236}">
              <a16:creationId xmlns:a16="http://schemas.microsoft.com/office/drawing/2014/main" id="{82FD37F3-9B15-404C-B672-E3E9E32E1FC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47" name="AutoShape 3" descr="(question)">
          <a:extLst>
            <a:ext uri="{FF2B5EF4-FFF2-40B4-BE49-F238E27FC236}">
              <a16:creationId xmlns:a16="http://schemas.microsoft.com/office/drawing/2014/main" id="{9E0AD4EC-89CA-4C01-9F30-0F74AAFDE20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48" name="AutoShape 3" descr="(question)">
          <a:extLst>
            <a:ext uri="{FF2B5EF4-FFF2-40B4-BE49-F238E27FC236}">
              <a16:creationId xmlns:a16="http://schemas.microsoft.com/office/drawing/2014/main" id="{0937E473-BBCA-4392-85CF-30C755A95A5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49" name="AutoShape 3" descr="(question)">
          <a:extLst>
            <a:ext uri="{FF2B5EF4-FFF2-40B4-BE49-F238E27FC236}">
              <a16:creationId xmlns:a16="http://schemas.microsoft.com/office/drawing/2014/main" id="{E171BE88-961C-4360-B53F-960E63655DB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50" name="AutoShape 3" descr="(question)">
          <a:extLst>
            <a:ext uri="{FF2B5EF4-FFF2-40B4-BE49-F238E27FC236}">
              <a16:creationId xmlns:a16="http://schemas.microsoft.com/office/drawing/2014/main" id="{95B52191-0A9E-45A7-9619-20A9879217F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51" name="AutoShape 3" descr="(question)">
          <a:extLst>
            <a:ext uri="{FF2B5EF4-FFF2-40B4-BE49-F238E27FC236}">
              <a16:creationId xmlns:a16="http://schemas.microsoft.com/office/drawing/2014/main" id="{DEE3EE4D-88E6-40DE-9DC9-67FA93EAEFD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52" name="AutoShape 3" descr="(question)">
          <a:extLst>
            <a:ext uri="{FF2B5EF4-FFF2-40B4-BE49-F238E27FC236}">
              <a16:creationId xmlns:a16="http://schemas.microsoft.com/office/drawing/2014/main" id="{FB4B74A4-F86D-4C6A-8A9D-4E280D2A923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53" name="AutoShape 3" descr="(question)">
          <a:extLst>
            <a:ext uri="{FF2B5EF4-FFF2-40B4-BE49-F238E27FC236}">
              <a16:creationId xmlns:a16="http://schemas.microsoft.com/office/drawing/2014/main" id="{B790FC49-2DA8-4FD8-B368-FB67B60DA1A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54" name="AutoShape 3" descr="(question)">
          <a:extLst>
            <a:ext uri="{FF2B5EF4-FFF2-40B4-BE49-F238E27FC236}">
              <a16:creationId xmlns:a16="http://schemas.microsoft.com/office/drawing/2014/main" id="{D7F8FC5F-BA8E-426E-ADF5-661B60A9FA0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55" name="AutoShape 3" descr="(question)">
          <a:extLst>
            <a:ext uri="{FF2B5EF4-FFF2-40B4-BE49-F238E27FC236}">
              <a16:creationId xmlns:a16="http://schemas.microsoft.com/office/drawing/2014/main" id="{00D7138C-5DED-42AE-ACCF-0D0FE168A61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56" name="AutoShape 3" descr="(question)">
          <a:extLst>
            <a:ext uri="{FF2B5EF4-FFF2-40B4-BE49-F238E27FC236}">
              <a16:creationId xmlns:a16="http://schemas.microsoft.com/office/drawing/2014/main" id="{BBF5B0DD-D91C-4EB7-A4FD-995617613CF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57" name="AutoShape 3" descr="(question)">
          <a:extLst>
            <a:ext uri="{FF2B5EF4-FFF2-40B4-BE49-F238E27FC236}">
              <a16:creationId xmlns:a16="http://schemas.microsoft.com/office/drawing/2014/main" id="{0B904F1A-2DF9-4276-83D4-86F2C6E37CC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58" name="AutoShape 3" descr="(question)">
          <a:extLst>
            <a:ext uri="{FF2B5EF4-FFF2-40B4-BE49-F238E27FC236}">
              <a16:creationId xmlns:a16="http://schemas.microsoft.com/office/drawing/2014/main" id="{388BB42A-40FA-4AB4-958F-A3D83FC6297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59" name="AutoShape 3" descr="(question)">
          <a:extLst>
            <a:ext uri="{FF2B5EF4-FFF2-40B4-BE49-F238E27FC236}">
              <a16:creationId xmlns:a16="http://schemas.microsoft.com/office/drawing/2014/main" id="{ABF5727D-528A-476B-81C2-5BC4F263698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60" name="AutoShape 3" descr="(question)">
          <a:extLst>
            <a:ext uri="{FF2B5EF4-FFF2-40B4-BE49-F238E27FC236}">
              <a16:creationId xmlns:a16="http://schemas.microsoft.com/office/drawing/2014/main" id="{F621FCF9-6495-44A6-97E1-94B9653628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61" name="AutoShape 3" descr="(question)">
          <a:extLst>
            <a:ext uri="{FF2B5EF4-FFF2-40B4-BE49-F238E27FC236}">
              <a16:creationId xmlns:a16="http://schemas.microsoft.com/office/drawing/2014/main" id="{6F3B4B69-0FD3-4690-82C7-1AF53E8C5B0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62" name="AutoShape 3" descr="(question)">
          <a:extLst>
            <a:ext uri="{FF2B5EF4-FFF2-40B4-BE49-F238E27FC236}">
              <a16:creationId xmlns:a16="http://schemas.microsoft.com/office/drawing/2014/main" id="{0E3C382C-EF37-4A5F-9801-AB513F445DD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63" name="AutoShape 3" descr="(question)">
          <a:extLst>
            <a:ext uri="{FF2B5EF4-FFF2-40B4-BE49-F238E27FC236}">
              <a16:creationId xmlns:a16="http://schemas.microsoft.com/office/drawing/2014/main" id="{2FA76F60-6B3C-4732-83EA-40ED7F66768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64" name="AutoShape 3" descr="(question)">
          <a:extLst>
            <a:ext uri="{FF2B5EF4-FFF2-40B4-BE49-F238E27FC236}">
              <a16:creationId xmlns:a16="http://schemas.microsoft.com/office/drawing/2014/main" id="{F1B9F8E9-FF2A-474D-95BF-8C8DD53AACF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65" name="AutoShape 3" descr="(question)">
          <a:extLst>
            <a:ext uri="{FF2B5EF4-FFF2-40B4-BE49-F238E27FC236}">
              <a16:creationId xmlns:a16="http://schemas.microsoft.com/office/drawing/2014/main" id="{EB7F0FE1-AB4A-4E4A-A4A0-08C04758BD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66" name="AutoShape 3" descr="(question)">
          <a:extLst>
            <a:ext uri="{FF2B5EF4-FFF2-40B4-BE49-F238E27FC236}">
              <a16:creationId xmlns:a16="http://schemas.microsoft.com/office/drawing/2014/main" id="{F478101D-AEE6-413A-BCF9-1568A9572CB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67" name="AutoShape 3" descr="(question)">
          <a:extLst>
            <a:ext uri="{FF2B5EF4-FFF2-40B4-BE49-F238E27FC236}">
              <a16:creationId xmlns:a16="http://schemas.microsoft.com/office/drawing/2014/main" id="{21F92B44-06E5-4C9D-9506-2E3B7F03616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68" name="AutoShape 3" descr="(question)">
          <a:extLst>
            <a:ext uri="{FF2B5EF4-FFF2-40B4-BE49-F238E27FC236}">
              <a16:creationId xmlns:a16="http://schemas.microsoft.com/office/drawing/2014/main" id="{3EEB4331-1A78-413F-82C2-03CE08A679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69" name="AutoShape 3" descr="(question)">
          <a:extLst>
            <a:ext uri="{FF2B5EF4-FFF2-40B4-BE49-F238E27FC236}">
              <a16:creationId xmlns:a16="http://schemas.microsoft.com/office/drawing/2014/main" id="{111BDDA9-9848-4224-9749-8DBEFED9EB7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70" name="AutoShape 3" descr="(question)">
          <a:extLst>
            <a:ext uri="{FF2B5EF4-FFF2-40B4-BE49-F238E27FC236}">
              <a16:creationId xmlns:a16="http://schemas.microsoft.com/office/drawing/2014/main" id="{DCF0B1C1-43E7-4B9F-A1A6-8F0FCFB4E0B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71" name="AutoShape 3" descr="(question)">
          <a:extLst>
            <a:ext uri="{FF2B5EF4-FFF2-40B4-BE49-F238E27FC236}">
              <a16:creationId xmlns:a16="http://schemas.microsoft.com/office/drawing/2014/main" id="{394D46C6-A0BE-4577-BA15-418E46CF17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72" name="AutoShape 3" descr="(question)">
          <a:extLst>
            <a:ext uri="{FF2B5EF4-FFF2-40B4-BE49-F238E27FC236}">
              <a16:creationId xmlns:a16="http://schemas.microsoft.com/office/drawing/2014/main" id="{D94677F2-1CA9-4684-8601-B0961488F97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73" name="AutoShape 3" descr="(question)">
          <a:extLst>
            <a:ext uri="{FF2B5EF4-FFF2-40B4-BE49-F238E27FC236}">
              <a16:creationId xmlns:a16="http://schemas.microsoft.com/office/drawing/2014/main" id="{560513F0-0984-4004-9C4F-5CB31FF64F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74" name="AutoShape 3" descr="(question)">
          <a:extLst>
            <a:ext uri="{FF2B5EF4-FFF2-40B4-BE49-F238E27FC236}">
              <a16:creationId xmlns:a16="http://schemas.microsoft.com/office/drawing/2014/main" id="{BEBC4940-974C-4EF2-9806-F79E55CC4FF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75" name="AutoShape 3" descr="(question)">
          <a:extLst>
            <a:ext uri="{FF2B5EF4-FFF2-40B4-BE49-F238E27FC236}">
              <a16:creationId xmlns:a16="http://schemas.microsoft.com/office/drawing/2014/main" id="{97B629CE-C160-4AA3-B33B-276404D4FBD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76" name="AutoShape 3" descr="(question)">
          <a:extLst>
            <a:ext uri="{FF2B5EF4-FFF2-40B4-BE49-F238E27FC236}">
              <a16:creationId xmlns:a16="http://schemas.microsoft.com/office/drawing/2014/main" id="{FE5117AE-712D-4302-8E06-6029B85E3F0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77" name="AutoShape 3" descr="(question)">
          <a:extLst>
            <a:ext uri="{FF2B5EF4-FFF2-40B4-BE49-F238E27FC236}">
              <a16:creationId xmlns:a16="http://schemas.microsoft.com/office/drawing/2014/main" id="{69EBD7B4-E495-495E-B5A7-1B4981EB733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78" name="AutoShape 3" descr="(question)">
          <a:extLst>
            <a:ext uri="{FF2B5EF4-FFF2-40B4-BE49-F238E27FC236}">
              <a16:creationId xmlns:a16="http://schemas.microsoft.com/office/drawing/2014/main" id="{9BB491E9-9479-4C25-9D34-6882F2E4639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79" name="AutoShape 3" descr="(question)">
          <a:extLst>
            <a:ext uri="{FF2B5EF4-FFF2-40B4-BE49-F238E27FC236}">
              <a16:creationId xmlns:a16="http://schemas.microsoft.com/office/drawing/2014/main" id="{6E21C04B-C100-4EF9-952D-84641735686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80" name="AutoShape 3" descr="(question)">
          <a:extLst>
            <a:ext uri="{FF2B5EF4-FFF2-40B4-BE49-F238E27FC236}">
              <a16:creationId xmlns:a16="http://schemas.microsoft.com/office/drawing/2014/main" id="{DA7E0A7A-C1F3-471C-9321-D63ED4FF717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81" name="AutoShape 3" descr="(question)">
          <a:extLst>
            <a:ext uri="{FF2B5EF4-FFF2-40B4-BE49-F238E27FC236}">
              <a16:creationId xmlns:a16="http://schemas.microsoft.com/office/drawing/2014/main" id="{9592E04A-485E-4C6B-B64C-F1C2B597B73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82" name="AutoShape 3" descr="(question)">
          <a:extLst>
            <a:ext uri="{FF2B5EF4-FFF2-40B4-BE49-F238E27FC236}">
              <a16:creationId xmlns:a16="http://schemas.microsoft.com/office/drawing/2014/main" id="{CC68E4F5-B174-4747-8968-601B8390993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83" name="AutoShape 3" descr="(question)">
          <a:extLst>
            <a:ext uri="{FF2B5EF4-FFF2-40B4-BE49-F238E27FC236}">
              <a16:creationId xmlns:a16="http://schemas.microsoft.com/office/drawing/2014/main" id="{2DBFAFD2-1A47-4E5B-A048-BF043BA72BA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84" name="AutoShape 3" descr="(question)">
          <a:extLst>
            <a:ext uri="{FF2B5EF4-FFF2-40B4-BE49-F238E27FC236}">
              <a16:creationId xmlns:a16="http://schemas.microsoft.com/office/drawing/2014/main" id="{91DB7583-0EFD-4474-A357-5EE818176A4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85" name="AutoShape 3" descr="(question)">
          <a:extLst>
            <a:ext uri="{FF2B5EF4-FFF2-40B4-BE49-F238E27FC236}">
              <a16:creationId xmlns:a16="http://schemas.microsoft.com/office/drawing/2014/main" id="{EA7D1433-155F-4789-9952-F850E2C0433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86" name="AutoShape 3" descr="(question)">
          <a:extLst>
            <a:ext uri="{FF2B5EF4-FFF2-40B4-BE49-F238E27FC236}">
              <a16:creationId xmlns:a16="http://schemas.microsoft.com/office/drawing/2014/main" id="{C222536E-8890-4201-A2D0-B33AC94FD64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87" name="AutoShape 3" descr="(question)">
          <a:extLst>
            <a:ext uri="{FF2B5EF4-FFF2-40B4-BE49-F238E27FC236}">
              <a16:creationId xmlns:a16="http://schemas.microsoft.com/office/drawing/2014/main" id="{9AE9F857-9B14-46E3-B1EC-5D2D08E24B3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88" name="AutoShape 3" descr="(question)">
          <a:extLst>
            <a:ext uri="{FF2B5EF4-FFF2-40B4-BE49-F238E27FC236}">
              <a16:creationId xmlns:a16="http://schemas.microsoft.com/office/drawing/2014/main" id="{122B72BB-1192-4025-A4AB-A376B21723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89" name="AutoShape 3" descr="(question)">
          <a:extLst>
            <a:ext uri="{FF2B5EF4-FFF2-40B4-BE49-F238E27FC236}">
              <a16:creationId xmlns:a16="http://schemas.microsoft.com/office/drawing/2014/main" id="{09EA30FA-2099-430C-A049-4ECD1777514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90" name="AutoShape 3" descr="(question)">
          <a:extLst>
            <a:ext uri="{FF2B5EF4-FFF2-40B4-BE49-F238E27FC236}">
              <a16:creationId xmlns:a16="http://schemas.microsoft.com/office/drawing/2014/main" id="{18F37C6B-6CF2-44E7-A6FC-67378FC50F8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91" name="AutoShape 3" descr="(question)">
          <a:extLst>
            <a:ext uri="{FF2B5EF4-FFF2-40B4-BE49-F238E27FC236}">
              <a16:creationId xmlns:a16="http://schemas.microsoft.com/office/drawing/2014/main" id="{5CE3A00F-B0A1-416E-AFDC-C7905BF7E68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92" name="AutoShape 3" descr="(question)">
          <a:extLst>
            <a:ext uri="{FF2B5EF4-FFF2-40B4-BE49-F238E27FC236}">
              <a16:creationId xmlns:a16="http://schemas.microsoft.com/office/drawing/2014/main" id="{B9384152-1471-4491-8EA9-FD307E84C78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93" name="AutoShape 3" descr="(question)">
          <a:extLst>
            <a:ext uri="{FF2B5EF4-FFF2-40B4-BE49-F238E27FC236}">
              <a16:creationId xmlns:a16="http://schemas.microsoft.com/office/drawing/2014/main" id="{924EDA9F-A8FD-4720-8884-951661D9762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94" name="AutoShape 3" descr="(question)">
          <a:extLst>
            <a:ext uri="{FF2B5EF4-FFF2-40B4-BE49-F238E27FC236}">
              <a16:creationId xmlns:a16="http://schemas.microsoft.com/office/drawing/2014/main" id="{6CD25A42-F0BB-4653-B0F2-FEBBA8A533C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95" name="AutoShape 3" descr="(question)">
          <a:extLst>
            <a:ext uri="{FF2B5EF4-FFF2-40B4-BE49-F238E27FC236}">
              <a16:creationId xmlns:a16="http://schemas.microsoft.com/office/drawing/2014/main" id="{B95A4579-9571-48D7-88F9-A7381A29447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96" name="AutoShape 3" descr="(question)">
          <a:extLst>
            <a:ext uri="{FF2B5EF4-FFF2-40B4-BE49-F238E27FC236}">
              <a16:creationId xmlns:a16="http://schemas.microsoft.com/office/drawing/2014/main" id="{577C7D3A-6DA6-4D27-B4E1-4202F82A6F3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97" name="AutoShape 3" descr="(question)">
          <a:extLst>
            <a:ext uri="{FF2B5EF4-FFF2-40B4-BE49-F238E27FC236}">
              <a16:creationId xmlns:a16="http://schemas.microsoft.com/office/drawing/2014/main" id="{ADB91B20-8F70-46E1-96EE-49EA41FF86C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98" name="AutoShape 3" descr="(question)">
          <a:extLst>
            <a:ext uri="{FF2B5EF4-FFF2-40B4-BE49-F238E27FC236}">
              <a16:creationId xmlns:a16="http://schemas.microsoft.com/office/drawing/2014/main" id="{74E8F188-0978-4597-8D58-3317E065465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99" name="AutoShape 3" descr="(question)">
          <a:extLst>
            <a:ext uri="{FF2B5EF4-FFF2-40B4-BE49-F238E27FC236}">
              <a16:creationId xmlns:a16="http://schemas.microsoft.com/office/drawing/2014/main" id="{49444A6B-D38D-401B-BA82-EF7933AF916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00" name="AutoShape 3" descr="(question)">
          <a:extLst>
            <a:ext uri="{FF2B5EF4-FFF2-40B4-BE49-F238E27FC236}">
              <a16:creationId xmlns:a16="http://schemas.microsoft.com/office/drawing/2014/main" id="{5AFBD550-D945-4F44-97BF-75908EEC1F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01" name="AutoShape 3" descr="(question)">
          <a:extLst>
            <a:ext uri="{FF2B5EF4-FFF2-40B4-BE49-F238E27FC236}">
              <a16:creationId xmlns:a16="http://schemas.microsoft.com/office/drawing/2014/main" id="{A59F188E-F071-4C22-9FF5-3127B4CD87A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02" name="AutoShape 3" descr="(question)">
          <a:extLst>
            <a:ext uri="{FF2B5EF4-FFF2-40B4-BE49-F238E27FC236}">
              <a16:creationId xmlns:a16="http://schemas.microsoft.com/office/drawing/2014/main" id="{B97D1B33-237F-47A7-9EBB-35B6C269CAD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03" name="AutoShape 3" descr="(question)">
          <a:extLst>
            <a:ext uri="{FF2B5EF4-FFF2-40B4-BE49-F238E27FC236}">
              <a16:creationId xmlns:a16="http://schemas.microsoft.com/office/drawing/2014/main" id="{D43AA20A-17CB-49FA-A974-38619D7132C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04" name="AutoShape 3" descr="(question)">
          <a:extLst>
            <a:ext uri="{FF2B5EF4-FFF2-40B4-BE49-F238E27FC236}">
              <a16:creationId xmlns:a16="http://schemas.microsoft.com/office/drawing/2014/main" id="{AD22B7CF-412F-4BF1-AE42-C4E9ED4F3E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05" name="AutoShape 3" descr="(question)">
          <a:extLst>
            <a:ext uri="{FF2B5EF4-FFF2-40B4-BE49-F238E27FC236}">
              <a16:creationId xmlns:a16="http://schemas.microsoft.com/office/drawing/2014/main" id="{761D65B2-4152-41C5-B71E-BBAAE948E7F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06" name="AutoShape 3" descr="(question)">
          <a:extLst>
            <a:ext uri="{FF2B5EF4-FFF2-40B4-BE49-F238E27FC236}">
              <a16:creationId xmlns:a16="http://schemas.microsoft.com/office/drawing/2014/main" id="{1D515C2F-A588-4299-A108-6E86B4100FB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07" name="AutoShape 3" descr="(question)">
          <a:extLst>
            <a:ext uri="{FF2B5EF4-FFF2-40B4-BE49-F238E27FC236}">
              <a16:creationId xmlns:a16="http://schemas.microsoft.com/office/drawing/2014/main" id="{95C365B5-A885-4323-A297-5F52740896D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08" name="AutoShape 3" descr="(question)">
          <a:extLst>
            <a:ext uri="{FF2B5EF4-FFF2-40B4-BE49-F238E27FC236}">
              <a16:creationId xmlns:a16="http://schemas.microsoft.com/office/drawing/2014/main" id="{A55E24AD-17A8-4172-907A-4EF77F699CF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09" name="AutoShape 3" descr="(question)">
          <a:extLst>
            <a:ext uri="{FF2B5EF4-FFF2-40B4-BE49-F238E27FC236}">
              <a16:creationId xmlns:a16="http://schemas.microsoft.com/office/drawing/2014/main" id="{8D61DDC5-5107-46AF-AD7D-6CF6980E8C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10" name="AutoShape 3" descr="(question)">
          <a:extLst>
            <a:ext uri="{FF2B5EF4-FFF2-40B4-BE49-F238E27FC236}">
              <a16:creationId xmlns:a16="http://schemas.microsoft.com/office/drawing/2014/main" id="{9A310258-B6FB-4A1B-9CC9-EE5F3644A16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11" name="AutoShape 3" descr="(question)">
          <a:extLst>
            <a:ext uri="{FF2B5EF4-FFF2-40B4-BE49-F238E27FC236}">
              <a16:creationId xmlns:a16="http://schemas.microsoft.com/office/drawing/2014/main" id="{41C4FAE6-78FC-4B0C-B0FA-5279186076F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12" name="AutoShape 3" descr="(question)">
          <a:extLst>
            <a:ext uri="{FF2B5EF4-FFF2-40B4-BE49-F238E27FC236}">
              <a16:creationId xmlns:a16="http://schemas.microsoft.com/office/drawing/2014/main" id="{086A5D5C-EFE7-412B-AE29-6BC2BC2FDE1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13" name="AutoShape 3" descr="(question)">
          <a:extLst>
            <a:ext uri="{FF2B5EF4-FFF2-40B4-BE49-F238E27FC236}">
              <a16:creationId xmlns:a16="http://schemas.microsoft.com/office/drawing/2014/main" id="{F1E72BDD-D600-4174-932B-6D17C28624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14" name="AutoShape 3" descr="(question)">
          <a:extLst>
            <a:ext uri="{FF2B5EF4-FFF2-40B4-BE49-F238E27FC236}">
              <a16:creationId xmlns:a16="http://schemas.microsoft.com/office/drawing/2014/main" id="{1BE99DA9-6F78-41BB-9B32-236BB61AB2A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15" name="AutoShape 3" descr="(question)">
          <a:extLst>
            <a:ext uri="{FF2B5EF4-FFF2-40B4-BE49-F238E27FC236}">
              <a16:creationId xmlns:a16="http://schemas.microsoft.com/office/drawing/2014/main" id="{49906962-88ED-498C-A4F9-4A4D41E4CB5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16" name="AutoShape 3" descr="(question)">
          <a:extLst>
            <a:ext uri="{FF2B5EF4-FFF2-40B4-BE49-F238E27FC236}">
              <a16:creationId xmlns:a16="http://schemas.microsoft.com/office/drawing/2014/main" id="{B4C1F560-A80F-433D-8F26-B746FF2ABD4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17" name="AutoShape 3" descr="(question)">
          <a:extLst>
            <a:ext uri="{FF2B5EF4-FFF2-40B4-BE49-F238E27FC236}">
              <a16:creationId xmlns:a16="http://schemas.microsoft.com/office/drawing/2014/main" id="{287BE419-EAB7-47D5-95D4-5795D0586EC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18" name="AutoShape 3" descr="(question)">
          <a:extLst>
            <a:ext uri="{FF2B5EF4-FFF2-40B4-BE49-F238E27FC236}">
              <a16:creationId xmlns:a16="http://schemas.microsoft.com/office/drawing/2014/main" id="{9E29A0E1-3D83-4B80-BA9B-354A4DF554B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19" name="AutoShape 3" descr="(question)">
          <a:extLst>
            <a:ext uri="{FF2B5EF4-FFF2-40B4-BE49-F238E27FC236}">
              <a16:creationId xmlns:a16="http://schemas.microsoft.com/office/drawing/2014/main" id="{1920F1E0-9F9B-45A6-9347-D354DF42BB4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20" name="AutoShape 3" descr="(question)">
          <a:extLst>
            <a:ext uri="{FF2B5EF4-FFF2-40B4-BE49-F238E27FC236}">
              <a16:creationId xmlns:a16="http://schemas.microsoft.com/office/drawing/2014/main" id="{8C2A92C5-2AD1-46A3-A052-E0F249C3615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21" name="AutoShape 3" descr="(question)">
          <a:extLst>
            <a:ext uri="{FF2B5EF4-FFF2-40B4-BE49-F238E27FC236}">
              <a16:creationId xmlns:a16="http://schemas.microsoft.com/office/drawing/2014/main" id="{F855196F-71BD-460A-9CAD-6AEB3D0BF07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22" name="AutoShape 3" descr="(question)">
          <a:extLst>
            <a:ext uri="{FF2B5EF4-FFF2-40B4-BE49-F238E27FC236}">
              <a16:creationId xmlns:a16="http://schemas.microsoft.com/office/drawing/2014/main" id="{2BCF277E-2CD2-4764-96FE-FD14E28B959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23" name="AutoShape 3" descr="(question)">
          <a:extLst>
            <a:ext uri="{FF2B5EF4-FFF2-40B4-BE49-F238E27FC236}">
              <a16:creationId xmlns:a16="http://schemas.microsoft.com/office/drawing/2014/main" id="{58BC0C1A-B0F9-4990-930A-9E0ECABB61A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24" name="AutoShape 3" descr="(question)">
          <a:extLst>
            <a:ext uri="{FF2B5EF4-FFF2-40B4-BE49-F238E27FC236}">
              <a16:creationId xmlns:a16="http://schemas.microsoft.com/office/drawing/2014/main" id="{3C251AAC-F75C-4F97-A1BD-DBE777F2294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25" name="AutoShape 3" descr="(question)">
          <a:extLst>
            <a:ext uri="{FF2B5EF4-FFF2-40B4-BE49-F238E27FC236}">
              <a16:creationId xmlns:a16="http://schemas.microsoft.com/office/drawing/2014/main" id="{77C203BC-D1F2-44C5-A19E-6006B6F7496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26" name="AutoShape 3" descr="(question)">
          <a:extLst>
            <a:ext uri="{FF2B5EF4-FFF2-40B4-BE49-F238E27FC236}">
              <a16:creationId xmlns:a16="http://schemas.microsoft.com/office/drawing/2014/main" id="{C6683D91-290C-4774-AEB3-2952FDEBDE6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27" name="AutoShape 3" descr="(question)">
          <a:extLst>
            <a:ext uri="{FF2B5EF4-FFF2-40B4-BE49-F238E27FC236}">
              <a16:creationId xmlns:a16="http://schemas.microsoft.com/office/drawing/2014/main" id="{708FFCB5-9E10-4DA1-ACCD-4F70CB0FE65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28" name="AutoShape 3" descr="(question)">
          <a:extLst>
            <a:ext uri="{FF2B5EF4-FFF2-40B4-BE49-F238E27FC236}">
              <a16:creationId xmlns:a16="http://schemas.microsoft.com/office/drawing/2014/main" id="{E8C7E4F4-0E1C-4772-9816-984ADF0820D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29" name="AutoShape 3" descr="(question)">
          <a:extLst>
            <a:ext uri="{FF2B5EF4-FFF2-40B4-BE49-F238E27FC236}">
              <a16:creationId xmlns:a16="http://schemas.microsoft.com/office/drawing/2014/main" id="{5B8C970C-49F1-4AE7-8EF4-8017644694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30" name="AutoShape 3" descr="(question)">
          <a:extLst>
            <a:ext uri="{FF2B5EF4-FFF2-40B4-BE49-F238E27FC236}">
              <a16:creationId xmlns:a16="http://schemas.microsoft.com/office/drawing/2014/main" id="{DE01887F-2FF8-45AB-A11F-8B4477057D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31" name="AutoShape 3" descr="(question)">
          <a:extLst>
            <a:ext uri="{FF2B5EF4-FFF2-40B4-BE49-F238E27FC236}">
              <a16:creationId xmlns:a16="http://schemas.microsoft.com/office/drawing/2014/main" id="{29344FD7-AE25-431A-8C38-8210A6BD10C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32" name="AutoShape 3" descr="(question)">
          <a:extLst>
            <a:ext uri="{FF2B5EF4-FFF2-40B4-BE49-F238E27FC236}">
              <a16:creationId xmlns:a16="http://schemas.microsoft.com/office/drawing/2014/main" id="{14B8724F-1CDC-45B4-AFDB-B9ACEF9427D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33" name="AutoShape 3" descr="(question)">
          <a:extLst>
            <a:ext uri="{FF2B5EF4-FFF2-40B4-BE49-F238E27FC236}">
              <a16:creationId xmlns:a16="http://schemas.microsoft.com/office/drawing/2014/main" id="{8ACA8A89-3CBB-46C5-9BF7-5256773423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34" name="AutoShape 3" descr="(question)">
          <a:extLst>
            <a:ext uri="{FF2B5EF4-FFF2-40B4-BE49-F238E27FC236}">
              <a16:creationId xmlns:a16="http://schemas.microsoft.com/office/drawing/2014/main" id="{08103A3A-1277-4B8B-83AE-DA6DF563B1B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35" name="AutoShape 3" descr="(question)">
          <a:extLst>
            <a:ext uri="{FF2B5EF4-FFF2-40B4-BE49-F238E27FC236}">
              <a16:creationId xmlns:a16="http://schemas.microsoft.com/office/drawing/2014/main" id="{28BA8AF9-9EAD-4336-B6C1-EB1EC31F4BB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36" name="AutoShape 3" descr="(question)">
          <a:extLst>
            <a:ext uri="{FF2B5EF4-FFF2-40B4-BE49-F238E27FC236}">
              <a16:creationId xmlns:a16="http://schemas.microsoft.com/office/drawing/2014/main" id="{32AE36A4-68AC-4DC0-BD5D-51D826D3524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37" name="AutoShape 3" descr="(question)">
          <a:extLst>
            <a:ext uri="{FF2B5EF4-FFF2-40B4-BE49-F238E27FC236}">
              <a16:creationId xmlns:a16="http://schemas.microsoft.com/office/drawing/2014/main" id="{8DCCA0B2-8C33-41B1-91A6-BBD5B00C807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38" name="AutoShape 3" descr="(question)">
          <a:extLst>
            <a:ext uri="{FF2B5EF4-FFF2-40B4-BE49-F238E27FC236}">
              <a16:creationId xmlns:a16="http://schemas.microsoft.com/office/drawing/2014/main" id="{AD731E7E-6DB5-4697-A045-93777279D19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39" name="AutoShape 3" descr="(question)">
          <a:extLst>
            <a:ext uri="{FF2B5EF4-FFF2-40B4-BE49-F238E27FC236}">
              <a16:creationId xmlns:a16="http://schemas.microsoft.com/office/drawing/2014/main" id="{139F8FD2-4345-40E3-879E-961A68ABBDE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40" name="AutoShape 3" descr="(question)">
          <a:extLst>
            <a:ext uri="{FF2B5EF4-FFF2-40B4-BE49-F238E27FC236}">
              <a16:creationId xmlns:a16="http://schemas.microsoft.com/office/drawing/2014/main" id="{33324894-CBCD-4E16-B3FB-0ADDA130DB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41" name="AutoShape 3" descr="(question)">
          <a:extLst>
            <a:ext uri="{FF2B5EF4-FFF2-40B4-BE49-F238E27FC236}">
              <a16:creationId xmlns:a16="http://schemas.microsoft.com/office/drawing/2014/main" id="{7D08803E-EA23-4778-A3C6-F2D644CBDA4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42" name="AutoShape 3" descr="(question)">
          <a:extLst>
            <a:ext uri="{FF2B5EF4-FFF2-40B4-BE49-F238E27FC236}">
              <a16:creationId xmlns:a16="http://schemas.microsoft.com/office/drawing/2014/main" id="{BEC05C5C-8D5C-4ADB-9A3B-892D7BCDEAB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43" name="AutoShape 3" descr="(question)">
          <a:extLst>
            <a:ext uri="{FF2B5EF4-FFF2-40B4-BE49-F238E27FC236}">
              <a16:creationId xmlns:a16="http://schemas.microsoft.com/office/drawing/2014/main" id="{2B9A4E5F-DF63-4740-9539-28145BB5120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44" name="AutoShape 3" descr="(question)">
          <a:extLst>
            <a:ext uri="{FF2B5EF4-FFF2-40B4-BE49-F238E27FC236}">
              <a16:creationId xmlns:a16="http://schemas.microsoft.com/office/drawing/2014/main" id="{47248D38-3735-4EAE-B656-A2E0B42133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45" name="AutoShape 3" descr="(question)">
          <a:extLst>
            <a:ext uri="{FF2B5EF4-FFF2-40B4-BE49-F238E27FC236}">
              <a16:creationId xmlns:a16="http://schemas.microsoft.com/office/drawing/2014/main" id="{68DEF050-5DD5-4182-822B-CCA50CA8013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46" name="AutoShape 3" descr="(question)">
          <a:extLst>
            <a:ext uri="{FF2B5EF4-FFF2-40B4-BE49-F238E27FC236}">
              <a16:creationId xmlns:a16="http://schemas.microsoft.com/office/drawing/2014/main" id="{81E32F67-BE8C-46F3-8F64-9E06A3BD9C8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47" name="AutoShape 3" descr="(question)">
          <a:extLst>
            <a:ext uri="{FF2B5EF4-FFF2-40B4-BE49-F238E27FC236}">
              <a16:creationId xmlns:a16="http://schemas.microsoft.com/office/drawing/2014/main" id="{381685C4-8B9B-48CC-958B-319FFBDECAB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48" name="AutoShape 3" descr="(question)">
          <a:extLst>
            <a:ext uri="{FF2B5EF4-FFF2-40B4-BE49-F238E27FC236}">
              <a16:creationId xmlns:a16="http://schemas.microsoft.com/office/drawing/2014/main" id="{1D178DA6-D621-4ED4-A6AB-45535BC984B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49" name="AutoShape 3" descr="(question)">
          <a:extLst>
            <a:ext uri="{FF2B5EF4-FFF2-40B4-BE49-F238E27FC236}">
              <a16:creationId xmlns:a16="http://schemas.microsoft.com/office/drawing/2014/main" id="{85624D7A-9804-4A23-BE4A-3E1A23D1BEE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50" name="AutoShape 3" descr="(question)">
          <a:extLst>
            <a:ext uri="{FF2B5EF4-FFF2-40B4-BE49-F238E27FC236}">
              <a16:creationId xmlns:a16="http://schemas.microsoft.com/office/drawing/2014/main" id="{FAD75C6F-169F-4B66-BD31-31D643EC5E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51" name="AutoShape 3" descr="(question)">
          <a:extLst>
            <a:ext uri="{FF2B5EF4-FFF2-40B4-BE49-F238E27FC236}">
              <a16:creationId xmlns:a16="http://schemas.microsoft.com/office/drawing/2014/main" id="{DBB09091-7310-4A4B-AF20-C28F4A3DFD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52" name="AutoShape 3" descr="(question)">
          <a:extLst>
            <a:ext uri="{FF2B5EF4-FFF2-40B4-BE49-F238E27FC236}">
              <a16:creationId xmlns:a16="http://schemas.microsoft.com/office/drawing/2014/main" id="{A687A492-CC38-49A5-A8F4-33211426525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53" name="AutoShape 3" descr="(question)">
          <a:extLst>
            <a:ext uri="{FF2B5EF4-FFF2-40B4-BE49-F238E27FC236}">
              <a16:creationId xmlns:a16="http://schemas.microsoft.com/office/drawing/2014/main" id="{150523FB-9863-4432-B245-60D81B25304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54" name="AutoShape 3" descr="(question)">
          <a:extLst>
            <a:ext uri="{FF2B5EF4-FFF2-40B4-BE49-F238E27FC236}">
              <a16:creationId xmlns:a16="http://schemas.microsoft.com/office/drawing/2014/main" id="{E70F586D-4E48-4A88-94AA-F7AA193CD65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55" name="AutoShape 3" descr="(question)">
          <a:extLst>
            <a:ext uri="{FF2B5EF4-FFF2-40B4-BE49-F238E27FC236}">
              <a16:creationId xmlns:a16="http://schemas.microsoft.com/office/drawing/2014/main" id="{0E97A1D8-560E-42C6-9CA2-1BE720F858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56" name="AutoShape 3" descr="(question)">
          <a:extLst>
            <a:ext uri="{FF2B5EF4-FFF2-40B4-BE49-F238E27FC236}">
              <a16:creationId xmlns:a16="http://schemas.microsoft.com/office/drawing/2014/main" id="{D9C5BA67-AEDC-41BA-A7F0-6C4584282E4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57" name="AutoShape 3" descr="(question)">
          <a:extLst>
            <a:ext uri="{FF2B5EF4-FFF2-40B4-BE49-F238E27FC236}">
              <a16:creationId xmlns:a16="http://schemas.microsoft.com/office/drawing/2014/main" id="{B3504F55-914A-4986-895F-A6C68EF8140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58" name="AutoShape 3" descr="(question)">
          <a:extLst>
            <a:ext uri="{FF2B5EF4-FFF2-40B4-BE49-F238E27FC236}">
              <a16:creationId xmlns:a16="http://schemas.microsoft.com/office/drawing/2014/main" id="{3B508104-E565-4019-B7B5-C9ECF0941E0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59" name="AutoShape 3" descr="(question)">
          <a:extLst>
            <a:ext uri="{FF2B5EF4-FFF2-40B4-BE49-F238E27FC236}">
              <a16:creationId xmlns:a16="http://schemas.microsoft.com/office/drawing/2014/main" id="{6E532239-CE49-4950-B7F6-28B95E901C2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60" name="AutoShape 3" descr="(question)">
          <a:extLst>
            <a:ext uri="{FF2B5EF4-FFF2-40B4-BE49-F238E27FC236}">
              <a16:creationId xmlns:a16="http://schemas.microsoft.com/office/drawing/2014/main" id="{34FD4AC9-2BE3-4BAB-95B3-9059FF577C3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61" name="AutoShape 3" descr="(question)">
          <a:extLst>
            <a:ext uri="{FF2B5EF4-FFF2-40B4-BE49-F238E27FC236}">
              <a16:creationId xmlns:a16="http://schemas.microsoft.com/office/drawing/2014/main" id="{19EB95E6-C54E-466E-9207-5AB25EAD683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62" name="AutoShape 3" descr="(question)">
          <a:extLst>
            <a:ext uri="{FF2B5EF4-FFF2-40B4-BE49-F238E27FC236}">
              <a16:creationId xmlns:a16="http://schemas.microsoft.com/office/drawing/2014/main" id="{D255E3C9-C30C-4135-B135-70E1F19947F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63" name="AutoShape 3" descr="(question)">
          <a:extLst>
            <a:ext uri="{FF2B5EF4-FFF2-40B4-BE49-F238E27FC236}">
              <a16:creationId xmlns:a16="http://schemas.microsoft.com/office/drawing/2014/main" id="{FFBBE6DB-F0D6-4BCB-9CA7-7FBD245F79B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64" name="AutoShape 3" descr="(question)">
          <a:extLst>
            <a:ext uri="{FF2B5EF4-FFF2-40B4-BE49-F238E27FC236}">
              <a16:creationId xmlns:a16="http://schemas.microsoft.com/office/drawing/2014/main" id="{1A6D3BAD-7B25-4D13-A516-B0E6FAF38F9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65" name="AutoShape 3" descr="(question)">
          <a:extLst>
            <a:ext uri="{FF2B5EF4-FFF2-40B4-BE49-F238E27FC236}">
              <a16:creationId xmlns:a16="http://schemas.microsoft.com/office/drawing/2014/main" id="{DE42E69C-4B7F-45A8-A563-0357294200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66" name="AutoShape 3" descr="(question)">
          <a:extLst>
            <a:ext uri="{FF2B5EF4-FFF2-40B4-BE49-F238E27FC236}">
              <a16:creationId xmlns:a16="http://schemas.microsoft.com/office/drawing/2014/main" id="{2E90B44E-100F-4C3A-904A-F2B75DF0B48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67" name="AutoShape 3" descr="(question)">
          <a:extLst>
            <a:ext uri="{FF2B5EF4-FFF2-40B4-BE49-F238E27FC236}">
              <a16:creationId xmlns:a16="http://schemas.microsoft.com/office/drawing/2014/main" id="{7F3F780A-6F86-4DA3-A319-FC8496C51F8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68" name="AutoShape 3" descr="(question)">
          <a:extLst>
            <a:ext uri="{FF2B5EF4-FFF2-40B4-BE49-F238E27FC236}">
              <a16:creationId xmlns:a16="http://schemas.microsoft.com/office/drawing/2014/main" id="{4ED87509-2834-4823-BE83-9D5EC06DA0A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69" name="AutoShape 3" descr="(question)">
          <a:extLst>
            <a:ext uri="{FF2B5EF4-FFF2-40B4-BE49-F238E27FC236}">
              <a16:creationId xmlns:a16="http://schemas.microsoft.com/office/drawing/2014/main" id="{B9E4555E-56F8-4D04-819B-AAD1AE31E66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70" name="AutoShape 3" descr="(question)">
          <a:extLst>
            <a:ext uri="{FF2B5EF4-FFF2-40B4-BE49-F238E27FC236}">
              <a16:creationId xmlns:a16="http://schemas.microsoft.com/office/drawing/2014/main" id="{D004FA4D-7401-414D-982B-3D6C0E8A7AF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71" name="AutoShape 3" descr="(question)">
          <a:extLst>
            <a:ext uri="{FF2B5EF4-FFF2-40B4-BE49-F238E27FC236}">
              <a16:creationId xmlns:a16="http://schemas.microsoft.com/office/drawing/2014/main" id="{ACAAE51D-71F2-4375-8A2D-F4967E4789D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72" name="AutoShape 3" descr="(question)">
          <a:extLst>
            <a:ext uri="{FF2B5EF4-FFF2-40B4-BE49-F238E27FC236}">
              <a16:creationId xmlns:a16="http://schemas.microsoft.com/office/drawing/2014/main" id="{094E03E0-C1D7-45F3-996D-398A3AD6E50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73" name="AutoShape 3" descr="(question)">
          <a:extLst>
            <a:ext uri="{FF2B5EF4-FFF2-40B4-BE49-F238E27FC236}">
              <a16:creationId xmlns:a16="http://schemas.microsoft.com/office/drawing/2014/main" id="{EBB72848-622C-4CDD-A4C3-F5E6797F59A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74" name="AutoShape 3" descr="(question)">
          <a:extLst>
            <a:ext uri="{FF2B5EF4-FFF2-40B4-BE49-F238E27FC236}">
              <a16:creationId xmlns:a16="http://schemas.microsoft.com/office/drawing/2014/main" id="{EF920F4E-3495-469F-A9A6-F86E709D280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75" name="AutoShape 3" descr="(question)">
          <a:extLst>
            <a:ext uri="{FF2B5EF4-FFF2-40B4-BE49-F238E27FC236}">
              <a16:creationId xmlns:a16="http://schemas.microsoft.com/office/drawing/2014/main" id="{DB02A8E1-1F98-4B95-9295-E27CD5F8D82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76" name="AutoShape 3" descr="(question)">
          <a:extLst>
            <a:ext uri="{FF2B5EF4-FFF2-40B4-BE49-F238E27FC236}">
              <a16:creationId xmlns:a16="http://schemas.microsoft.com/office/drawing/2014/main" id="{2DDC1331-1AB5-4937-8DB1-17B73682CA6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77" name="AutoShape 3" descr="(question)">
          <a:extLst>
            <a:ext uri="{FF2B5EF4-FFF2-40B4-BE49-F238E27FC236}">
              <a16:creationId xmlns:a16="http://schemas.microsoft.com/office/drawing/2014/main" id="{BB99F340-E760-481B-85DA-0BFBA41FBE7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78" name="AutoShape 3" descr="(question)">
          <a:extLst>
            <a:ext uri="{FF2B5EF4-FFF2-40B4-BE49-F238E27FC236}">
              <a16:creationId xmlns:a16="http://schemas.microsoft.com/office/drawing/2014/main" id="{2AEA17CD-D4E3-47A2-BA59-06B8180A736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79" name="AutoShape 3" descr="(question)">
          <a:extLst>
            <a:ext uri="{FF2B5EF4-FFF2-40B4-BE49-F238E27FC236}">
              <a16:creationId xmlns:a16="http://schemas.microsoft.com/office/drawing/2014/main" id="{76273462-F446-4931-B871-8DF3C6CECC5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80" name="AutoShape 3" descr="(question)">
          <a:extLst>
            <a:ext uri="{FF2B5EF4-FFF2-40B4-BE49-F238E27FC236}">
              <a16:creationId xmlns:a16="http://schemas.microsoft.com/office/drawing/2014/main" id="{848E2F9A-CAE8-4B57-8B83-B6D7BBE5E32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81" name="AutoShape 3" descr="(question)">
          <a:extLst>
            <a:ext uri="{FF2B5EF4-FFF2-40B4-BE49-F238E27FC236}">
              <a16:creationId xmlns:a16="http://schemas.microsoft.com/office/drawing/2014/main" id="{8EC8BA18-9D26-4D4D-80E2-32B9DD19319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82" name="AutoShape 3" descr="(question)">
          <a:extLst>
            <a:ext uri="{FF2B5EF4-FFF2-40B4-BE49-F238E27FC236}">
              <a16:creationId xmlns:a16="http://schemas.microsoft.com/office/drawing/2014/main" id="{C0FA5F7F-F1B4-436C-9308-2835D6E46B1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83" name="AutoShape 3" descr="(question)">
          <a:extLst>
            <a:ext uri="{FF2B5EF4-FFF2-40B4-BE49-F238E27FC236}">
              <a16:creationId xmlns:a16="http://schemas.microsoft.com/office/drawing/2014/main" id="{8B59F99B-99AE-450B-ACF1-02E25618D2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84" name="AutoShape 3" descr="(question)">
          <a:extLst>
            <a:ext uri="{FF2B5EF4-FFF2-40B4-BE49-F238E27FC236}">
              <a16:creationId xmlns:a16="http://schemas.microsoft.com/office/drawing/2014/main" id="{F27377E5-CB2D-4017-B694-99448955001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85" name="AutoShape 3" descr="(question)">
          <a:extLst>
            <a:ext uri="{FF2B5EF4-FFF2-40B4-BE49-F238E27FC236}">
              <a16:creationId xmlns:a16="http://schemas.microsoft.com/office/drawing/2014/main" id="{944C37C4-89D3-4C20-9B1C-9F45B03559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86" name="AutoShape 3" descr="(question)">
          <a:extLst>
            <a:ext uri="{FF2B5EF4-FFF2-40B4-BE49-F238E27FC236}">
              <a16:creationId xmlns:a16="http://schemas.microsoft.com/office/drawing/2014/main" id="{7121846C-BCCB-4AE8-B979-C743EEBFD4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87" name="AutoShape 3" descr="(question)">
          <a:extLst>
            <a:ext uri="{FF2B5EF4-FFF2-40B4-BE49-F238E27FC236}">
              <a16:creationId xmlns:a16="http://schemas.microsoft.com/office/drawing/2014/main" id="{8790F01F-FD3D-4C72-B6B2-194AEBDE703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88" name="AutoShape 3" descr="(question)">
          <a:extLst>
            <a:ext uri="{FF2B5EF4-FFF2-40B4-BE49-F238E27FC236}">
              <a16:creationId xmlns:a16="http://schemas.microsoft.com/office/drawing/2014/main" id="{8AA9A571-F13C-45A5-92B6-AAFC5656B87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89" name="AutoShape 3" descr="(question)">
          <a:extLst>
            <a:ext uri="{FF2B5EF4-FFF2-40B4-BE49-F238E27FC236}">
              <a16:creationId xmlns:a16="http://schemas.microsoft.com/office/drawing/2014/main" id="{A44C8F98-ACBC-47D4-B6A1-AAE1D6F211E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90" name="AutoShape 3" descr="(question)">
          <a:extLst>
            <a:ext uri="{FF2B5EF4-FFF2-40B4-BE49-F238E27FC236}">
              <a16:creationId xmlns:a16="http://schemas.microsoft.com/office/drawing/2014/main" id="{3F886C7F-9584-4C30-888C-6C844058D29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91" name="AutoShape 3" descr="(question)">
          <a:extLst>
            <a:ext uri="{FF2B5EF4-FFF2-40B4-BE49-F238E27FC236}">
              <a16:creationId xmlns:a16="http://schemas.microsoft.com/office/drawing/2014/main" id="{EA660D3E-EF59-455D-9687-59E62930AC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92" name="AutoShape 3" descr="(question)">
          <a:extLst>
            <a:ext uri="{FF2B5EF4-FFF2-40B4-BE49-F238E27FC236}">
              <a16:creationId xmlns:a16="http://schemas.microsoft.com/office/drawing/2014/main" id="{F4254C81-DBBD-49E0-B4CE-1A727BB6548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06" name="AutoShape 3" descr="(question)">
          <a:extLst>
            <a:ext uri="{FF2B5EF4-FFF2-40B4-BE49-F238E27FC236}">
              <a16:creationId xmlns:a16="http://schemas.microsoft.com/office/drawing/2014/main" id="{D65A808B-9EAB-49CB-B75F-90727897F7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07" name="AutoShape 3" descr="(question)">
          <a:extLst>
            <a:ext uri="{FF2B5EF4-FFF2-40B4-BE49-F238E27FC236}">
              <a16:creationId xmlns:a16="http://schemas.microsoft.com/office/drawing/2014/main" id="{58B7EC35-2086-4DB7-A202-54FE39E8144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08" name="AutoShape 3" descr="(question)">
          <a:extLst>
            <a:ext uri="{FF2B5EF4-FFF2-40B4-BE49-F238E27FC236}">
              <a16:creationId xmlns:a16="http://schemas.microsoft.com/office/drawing/2014/main" id="{49CE3130-F3D7-4421-8EBE-D026542A1BC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09" name="AutoShape 3" descr="(question)">
          <a:extLst>
            <a:ext uri="{FF2B5EF4-FFF2-40B4-BE49-F238E27FC236}">
              <a16:creationId xmlns:a16="http://schemas.microsoft.com/office/drawing/2014/main" id="{8DBD1532-0929-4085-BC48-DFE5BA4767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10" name="AutoShape 3" descr="(question)">
          <a:extLst>
            <a:ext uri="{FF2B5EF4-FFF2-40B4-BE49-F238E27FC236}">
              <a16:creationId xmlns:a16="http://schemas.microsoft.com/office/drawing/2014/main" id="{49E25C41-ACA1-4EBE-9C24-DBCDDA2F348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11" name="AutoShape 3" descr="(question)">
          <a:extLst>
            <a:ext uri="{FF2B5EF4-FFF2-40B4-BE49-F238E27FC236}">
              <a16:creationId xmlns:a16="http://schemas.microsoft.com/office/drawing/2014/main" id="{A24A56AD-6C4B-41D7-88CA-56964B2B915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12" name="AutoShape 3" descr="(question)">
          <a:extLst>
            <a:ext uri="{FF2B5EF4-FFF2-40B4-BE49-F238E27FC236}">
              <a16:creationId xmlns:a16="http://schemas.microsoft.com/office/drawing/2014/main" id="{2482C89A-6832-4192-AD18-CAD7144F265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13" name="AutoShape 3" descr="(question)">
          <a:extLst>
            <a:ext uri="{FF2B5EF4-FFF2-40B4-BE49-F238E27FC236}">
              <a16:creationId xmlns:a16="http://schemas.microsoft.com/office/drawing/2014/main" id="{907CBDA7-DE7A-4A8D-B0E3-82157F91079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14" name="AutoShape 3" descr="(question)">
          <a:extLst>
            <a:ext uri="{FF2B5EF4-FFF2-40B4-BE49-F238E27FC236}">
              <a16:creationId xmlns:a16="http://schemas.microsoft.com/office/drawing/2014/main" id="{9F660A3F-4BEC-467C-83DE-AE8A5FFE70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15" name="AutoShape 3" descr="(question)">
          <a:extLst>
            <a:ext uri="{FF2B5EF4-FFF2-40B4-BE49-F238E27FC236}">
              <a16:creationId xmlns:a16="http://schemas.microsoft.com/office/drawing/2014/main" id="{78825F40-FA1E-42D4-B377-0E6DD22F5E7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16" name="AutoShape 3" descr="(question)">
          <a:extLst>
            <a:ext uri="{FF2B5EF4-FFF2-40B4-BE49-F238E27FC236}">
              <a16:creationId xmlns:a16="http://schemas.microsoft.com/office/drawing/2014/main" id="{0EF36D30-2FA5-4698-A3CC-5573FF3D160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17" name="AutoShape 3" descr="(question)">
          <a:extLst>
            <a:ext uri="{FF2B5EF4-FFF2-40B4-BE49-F238E27FC236}">
              <a16:creationId xmlns:a16="http://schemas.microsoft.com/office/drawing/2014/main" id="{2B5DE04D-CB39-4F82-859D-C70BABCA95A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18" name="AutoShape 3" descr="(question)">
          <a:extLst>
            <a:ext uri="{FF2B5EF4-FFF2-40B4-BE49-F238E27FC236}">
              <a16:creationId xmlns:a16="http://schemas.microsoft.com/office/drawing/2014/main" id="{EA347FA3-F038-486B-9306-04C61CF598E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19" name="AutoShape 3" descr="(question)">
          <a:extLst>
            <a:ext uri="{FF2B5EF4-FFF2-40B4-BE49-F238E27FC236}">
              <a16:creationId xmlns:a16="http://schemas.microsoft.com/office/drawing/2014/main" id="{978D1705-E811-4D7B-9570-AFFF516F87E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20" name="AutoShape 3" descr="(question)">
          <a:extLst>
            <a:ext uri="{FF2B5EF4-FFF2-40B4-BE49-F238E27FC236}">
              <a16:creationId xmlns:a16="http://schemas.microsoft.com/office/drawing/2014/main" id="{5E3A7365-4369-49B4-8F6F-53DEC58741E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21" name="AutoShape 3" descr="(question)">
          <a:extLst>
            <a:ext uri="{FF2B5EF4-FFF2-40B4-BE49-F238E27FC236}">
              <a16:creationId xmlns:a16="http://schemas.microsoft.com/office/drawing/2014/main" id="{F03DA767-017A-45EB-B2A6-81A846E3E8E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22" name="AutoShape 3" descr="(question)">
          <a:extLst>
            <a:ext uri="{FF2B5EF4-FFF2-40B4-BE49-F238E27FC236}">
              <a16:creationId xmlns:a16="http://schemas.microsoft.com/office/drawing/2014/main" id="{4268D44F-E63D-4030-A3AD-82F5389DE9F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23" name="AutoShape 3" descr="(question)">
          <a:extLst>
            <a:ext uri="{FF2B5EF4-FFF2-40B4-BE49-F238E27FC236}">
              <a16:creationId xmlns:a16="http://schemas.microsoft.com/office/drawing/2014/main" id="{1924A452-480C-4236-9E6D-FBE1BC831BA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24" name="AutoShape 3" descr="(question)">
          <a:extLst>
            <a:ext uri="{FF2B5EF4-FFF2-40B4-BE49-F238E27FC236}">
              <a16:creationId xmlns:a16="http://schemas.microsoft.com/office/drawing/2014/main" id="{B73DC8EA-11ED-442A-B218-509E6A744CD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25" name="AutoShape 3" descr="(question)">
          <a:extLst>
            <a:ext uri="{FF2B5EF4-FFF2-40B4-BE49-F238E27FC236}">
              <a16:creationId xmlns:a16="http://schemas.microsoft.com/office/drawing/2014/main" id="{C6311703-FF72-4F96-9526-D5876E1146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26" name="AutoShape 3" descr="(question)">
          <a:extLst>
            <a:ext uri="{FF2B5EF4-FFF2-40B4-BE49-F238E27FC236}">
              <a16:creationId xmlns:a16="http://schemas.microsoft.com/office/drawing/2014/main" id="{A33E05D6-A855-46EA-8CBB-15DA663CE4C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27" name="AutoShape 3" descr="(question)">
          <a:extLst>
            <a:ext uri="{FF2B5EF4-FFF2-40B4-BE49-F238E27FC236}">
              <a16:creationId xmlns:a16="http://schemas.microsoft.com/office/drawing/2014/main" id="{05C8EE9C-4EFC-4253-AEC2-A23A3711F6C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28" name="AutoShape 3" descr="(question)">
          <a:extLst>
            <a:ext uri="{FF2B5EF4-FFF2-40B4-BE49-F238E27FC236}">
              <a16:creationId xmlns:a16="http://schemas.microsoft.com/office/drawing/2014/main" id="{49D0ADCC-C354-45C2-A95B-904BFCBA455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29" name="AutoShape 3" descr="(question)">
          <a:extLst>
            <a:ext uri="{FF2B5EF4-FFF2-40B4-BE49-F238E27FC236}">
              <a16:creationId xmlns:a16="http://schemas.microsoft.com/office/drawing/2014/main" id="{525718C8-5EC1-4062-8EB8-73C1627C759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30" name="AutoShape 3" descr="(question)">
          <a:extLst>
            <a:ext uri="{FF2B5EF4-FFF2-40B4-BE49-F238E27FC236}">
              <a16:creationId xmlns:a16="http://schemas.microsoft.com/office/drawing/2014/main" id="{3A046A70-7A11-4F24-8215-2A714D0A573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31" name="AutoShape 3" descr="(question)">
          <a:extLst>
            <a:ext uri="{FF2B5EF4-FFF2-40B4-BE49-F238E27FC236}">
              <a16:creationId xmlns:a16="http://schemas.microsoft.com/office/drawing/2014/main" id="{21E390EA-BDE3-407F-B806-3A987A2F71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32" name="AutoShape 3" descr="(question)">
          <a:extLst>
            <a:ext uri="{FF2B5EF4-FFF2-40B4-BE49-F238E27FC236}">
              <a16:creationId xmlns:a16="http://schemas.microsoft.com/office/drawing/2014/main" id="{83CDD2A9-A948-4A1E-9F45-E9942BEBA52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33" name="AutoShape 3" descr="(question)">
          <a:extLst>
            <a:ext uri="{FF2B5EF4-FFF2-40B4-BE49-F238E27FC236}">
              <a16:creationId xmlns:a16="http://schemas.microsoft.com/office/drawing/2014/main" id="{848D7605-75AD-4376-A4CE-84C9F52DC9B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34" name="AutoShape 3" descr="(question)">
          <a:extLst>
            <a:ext uri="{FF2B5EF4-FFF2-40B4-BE49-F238E27FC236}">
              <a16:creationId xmlns:a16="http://schemas.microsoft.com/office/drawing/2014/main" id="{4BE20982-F0C5-4563-9D5E-D5E3DA6DD4F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35" name="AutoShape 3" descr="(question)">
          <a:extLst>
            <a:ext uri="{FF2B5EF4-FFF2-40B4-BE49-F238E27FC236}">
              <a16:creationId xmlns:a16="http://schemas.microsoft.com/office/drawing/2014/main" id="{FAA48FB9-BD86-4E5D-AD80-5625E929CF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36" name="AutoShape 3" descr="(question)">
          <a:extLst>
            <a:ext uri="{FF2B5EF4-FFF2-40B4-BE49-F238E27FC236}">
              <a16:creationId xmlns:a16="http://schemas.microsoft.com/office/drawing/2014/main" id="{08C8594A-5242-4369-BF5F-C9B7BDB8C4A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37" name="AutoShape 3" descr="(question)">
          <a:extLst>
            <a:ext uri="{FF2B5EF4-FFF2-40B4-BE49-F238E27FC236}">
              <a16:creationId xmlns:a16="http://schemas.microsoft.com/office/drawing/2014/main" id="{7C1A6855-F460-4A45-8728-4B5CD4E6EB0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38" name="AutoShape 3" descr="(question)">
          <a:extLst>
            <a:ext uri="{FF2B5EF4-FFF2-40B4-BE49-F238E27FC236}">
              <a16:creationId xmlns:a16="http://schemas.microsoft.com/office/drawing/2014/main" id="{538C7689-1378-472D-9CA1-E71E356285A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39" name="AutoShape 3" descr="(question)">
          <a:extLst>
            <a:ext uri="{FF2B5EF4-FFF2-40B4-BE49-F238E27FC236}">
              <a16:creationId xmlns:a16="http://schemas.microsoft.com/office/drawing/2014/main" id="{5194FD82-CD48-4970-8758-260966D642E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40" name="AutoShape 3" descr="(question)">
          <a:extLst>
            <a:ext uri="{FF2B5EF4-FFF2-40B4-BE49-F238E27FC236}">
              <a16:creationId xmlns:a16="http://schemas.microsoft.com/office/drawing/2014/main" id="{D93D64EC-832F-4B65-A303-78B6E2F587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41" name="AutoShape 3" descr="(question)">
          <a:extLst>
            <a:ext uri="{FF2B5EF4-FFF2-40B4-BE49-F238E27FC236}">
              <a16:creationId xmlns:a16="http://schemas.microsoft.com/office/drawing/2014/main" id="{5B2C0385-4252-4921-A9C4-74E749CB584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42" name="AutoShape 3" descr="(question)">
          <a:extLst>
            <a:ext uri="{FF2B5EF4-FFF2-40B4-BE49-F238E27FC236}">
              <a16:creationId xmlns:a16="http://schemas.microsoft.com/office/drawing/2014/main" id="{BDB86785-393F-42A5-8CD7-F9720E677DF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43" name="AutoShape 3" descr="(question)">
          <a:extLst>
            <a:ext uri="{FF2B5EF4-FFF2-40B4-BE49-F238E27FC236}">
              <a16:creationId xmlns:a16="http://schemas.microsoft.com/office/drawing/2014/main" id="{273A4C6D-C310-498C-813D-13C5DB9226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44" name="AutoShape 3" descr="(question)">
          <a:extLst>
            <a:ext uri="{FF2B5EF4-FFF2-40B4-BE49-F238E27FC236}">
              <a16:creationId xmlns:a16="http://schemas.microsoft.com/office/drawing/2014/main" id="{86709067-E8E0-4AF2-B0EE-9F4DC8AD21F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45" name="AutoShape 3" descr="(question)">
          <a:extLst>
            <a:ext uri="{FF2B5EF4-FFF2-40B4-BE49-F238E27FC236}">
              <a16:creationId xmlns:a16="http://schemas.microsoft.com/office/drawing/2014/main" id="{3D854A39-0FB4-43E1-ADC2-D7A92AE86AE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46" name="AutoShape 3" descr="(question)">
          <a:extLst>
            <a:ext uri="{FF2B5EF4-FFF2-40B4-BE49-F238E27FC236}">
              <a16:creationId xmlns:a16="http://schemas.microsoft.com/office/drawing/2014/main" id="{D68C3B0E-323D-4F61-982F-4290DDA1EC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47" name="AutoShape 3" descr="(question)">
          <a:extLst>
            <a:ext uri="{FF2B5EF4-FFF2-40B4-BE49-F238E27FC236}">
              <a16:creationId xmlns:a16="http://schemas.microsoft.com/office/drawing/2014/main" id="{2FE37F56-B2C5-46E3-B0D6-EE29B54E06E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48" name="AutoShape 3" descr="(question)">
          <a:extLst>
            <a:ext uri="{FF2B5EF4-FFF2-40B4-BE49-F238E27FC236}">
              <a16:creationId xmlns:a16="http://schemas.microsoft.com/office/drawing/2014/main" id="{4F789895-DE34-4F22-BA6E-846D17A6618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49" name="AutoShape 3" descr="(question)">
          <a:extLst>
            <a:ext uri="{FF2B5EF4-FFF2-40B4-BE49-F238E27FC236}">
              <a16:creationId xmlns:a16="http://schemas.microsoft.com/office/drawing/2014/main" id="{522AA968-9FDB-480B-97A3-184D4A45876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50" name="AutoShape 3" descr="(question)">
          <a:extLst>
            <a:ext uri="{FF2B5EF4-FFF2-40B4-BE49-F238E27FC236}">
              <a16:creationId xmlns:a16="http://schemas.microsoft.com/office/drawing/2014/main" id="{379D4517-BC3E-43F6-B5D0-D52B0E2D99F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51" name="AutoShape 3" descr="(question)">
          <a:extLst>
            <a:ext uri="{FF2B5EF4-FFF2-40B4-BE49-F238E27FC236}">
              <a16:creationId xmlns:a16="http://schemas.microsoft.com/office/drawing/2014/main" id="{E32A3D18-6051-4D23-831A-51968E535DA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52" name="AutoShape 3" descr="(question)">
          <a:extLst>
            <a:ext uri="{FF2B5EF4-FFF2-40B4-BE49-F238E27FC236}">
              <a16:creationId xmlns:a16="http://schemas.microsoft.com/office/drawing/2014/main" id="{D4D591E5-6579-4DFB-A602-2519272142B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53" name="AutoShape 3" descr="(question)">
          <a:extLst>
            <a:ext uri="{FF2B5EF4-FFF2-40B4-BE49-F238E27FC236}">
              <a16:creationId xmlns:a16="http://schemas.microsoft.com/office/drawing/2014/main" id="{2BABE746-80C2-4D0F-88D7-D26C5EB8A9D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54" name="AutoShape 3" descr="(question)">
          <a:extLst>
            <a:ext uri="{FF2B5EF4-FFF2-40B4-BE49-F238E27FC236}">
              <a16:creationId xmlns:a16="http://schemas.microsoft.com/office/drawing/2014/main" id="{1D5D722D-9539-48D5-8942-57908F85FB7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55" name="AutoShape 3" descr="(question)">
          <a:extLst>
            <a:ext uri="{FF2B5EF4-FFF2-40B4-BE49-F238E27FC236}">
              <a16:creationId xmlns:a16="http://schemas.microsoft.com/office/drawing/2014/main" id="{76440C18-6205-47EC-B916-5BE8A0BB585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56" name="AutoShape 3" descr="(question)">
          <a:extLst>
            <a:ext uri="{FF2B5EF4-FFF2-40B4-BE49-F238E27FC236}">
              <a16:creationId xmlns:a16="http://schemas.microsoft.com/office/drawing/2014/main" id="{3ADBDBC0-3F18-4A53-B73E-C6E3DC0279F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57" name="AutoShape 3" descr="(question)">
          <a:extLst>
            <a:ext uri="{FF2B5EF4-FFF2-40B4-BE49-F238E27FC236}">
              <a16:creationId xmlns:a16="http://schemas.microsoft.com/office/drawing/2014/main" id="{6B38DE34-5D72-44A2-82E6-EA3A09E4176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58" name="AutoShape 3" descr="(question)">
          <a:extLst>
            <a:ext uri="{FF2B5EF4-FFF2-40B4-BE49-F238E27FC236}">
              <a16:creationId xmlns:a16="http://schemas.microsoft.com/office/drawing/2014/main" id="{99917ADA-A31F-4B57-A0A3-BFEA0185A42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59" name="AutoShape 3" descr="(question)">
          <a:extLst>
            <a:ext uri="{FF2B5EF4-FFF2-40B4-BE49-F238E27FC236}">
              <a16:creationId xmlns:a16="http://schemas.microsoft.com/office/drawing/2014/main" id="{AC998CE7-283A-4A1B-A50C-3D60F3E4CDF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60" name="AutoShape 3" descr="(question)">
          <a:extLst>
            <a:ext uri="{FF2B5EF4-FFF2-40B4-BE49-F238E27FC236}">
              <a16:creationId xmlns:a16="http://schemas.microsoft.com/office/drawing/2014/main" id="{5AAAC8EA-CAAE-41DE-B3CD-F6ADD4AD5FB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61" name="AutoShape 3" descr="(question)">
          <a:extLst>
            <a:ext uri="{FF2B5EF4-FFF2-40B4-BE49-F238E27FC236}">
              <a16:creationId xmlns:a16="http://schemas.microsoft.com/office/drawing/2014/main" id="{3304ED6B-7FAD-4459-94A1-77789E831B4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62" name="AutoShape 3" descr="(question)">
          <a:extLst>
            <a:ext uri="{FF2B5EF4-FFF2-40B4-BE49-F238E27FC236}">
              <a16:creationId xmlns:a16="http://schemas.microsoft.com/office/drawing/2014/main" id="{E1D5C59A-2C95-4040-9745-3936D756201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63" name="AutoShape 3" descr="(question)">
          <a:extLst>
            <a:ext uri="{FF2B5EF4-FFF2-40B4-BE49-F238E27FC236}">
              <a16:creationId xmlns:a16="http://schemas.microsoft.com/office/drawing/2014/main" id="{E3776DA8-43FD-4B44-8305-995C0F9214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64" name="AutoShape 3" descr="(question)">
          <a:extLst>
            <a:ext uri="{FF2B5EF4-FFF2-40B4-BE49-F238E27FC236}">
              <a16:creationId xmlns:a16="http://schemas.microsoft.com/office/drawing/2014/main" id="{B0771D76-CBCF-4EF2-AB98-67363108D4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65" name="AutoShape 3" descr="(question)">
          <a:extLst>
            <a:ext uri="{FF2B5EF4-FFF2-40B4-BE49-F238E27FC236}">
              <a16:creationId xmlns:a16="http://schemas.microsoft.com/office/drawing/2014/main" id="{6B0A7E49-A706-42C8-A47E-137FBA742C9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66" name="AutoShape 3" descr="(question)">
          <a:extLst>
            <a:ext uri="{FF2B5EF4-FFF2-40B4-BE49-F238E27FC236}">
              <a16:creationId xmlns:a16="http://schemas.microsoft.com/office/drawing/2014/main" id="{F1AE330B-20A5-40E2-9632-5F4FC738A69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67" name="AutoShape 3" descr="(question)">
          <a:extLst>
            <a:ext uri="{FF2B5EF4-FFF2-40B4-BE49-F238E27FC236}">
              <a16:creationId xmlns:a16="http://schemas.microsoft.com/office/drawing/2014/main" id="{C2C008AB-684B-4543-98D3-0D41A62C0A7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68" name="AutoShape 3" descr="(question)">
          <a:extLst>
            <a:ext uri="{FF2B5EF4-FFF2-40B4-BE49-F238E27FC236}">
              <a16:creationId xmlns:a16="http://schemas.microsoft.com/office/drawing/2014/main" id="{AB4AAE25-9FA6-45EE-A38A-1FE57CA36C4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69" name="AutoShape 3" descr="(question)">
          <a:extLst>
            <a:ext uri="{FF2B5EF4-FFF2-40B4-BE49-F238E27FC236}">
              <a16:creationId xmlns:a16="http://schemas.microsoft.com/office/drawing/2014/main" id="{7EFDF719-7586-47FD-BE80-6426B489060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70" name="AutoShape 3" descr="(question)">
          <a:extLst>
            <a:ext uri="{FF2B5EF4-FFF2-40B4-BE49-F238E27FC236}">
              <a16:creationId xmlns:a16="http://schemas.microsoft.com/office/drawing/2014/main" id="{991860B9-391E-4567-BDEE-664C63553FD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71" name="AutoShape 3" descr="(question)">
          <a:extLst>
            <a:ext uri="{FF2B5EF4-FFF2-40B4-BE49-F238E27FC236}">
              <a16:creationId xmlns:a16="http://schemas.microsoft.com/office/drawing/2014/main" id="{2D942D39-B565-4D23-A851-4ECADC524A3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72" name="AutoShape 3" descr="(question)">
          <a:extLst>
            <a:ext uri="{FF2B5EF4-FFF2-40B4-BE49-F238E27FC236}">
              <a16:creationId xmlns:a16="http://schemas.microsoft.com/office/drawing/2014/main" id="{BF20B0E7-F670-4C99-B84E-9D9CFBBE56A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73" name="AutoShape 3" descr="(question)">
          <a:extLst>
            <a:ext uri="{FF2B5EF4-FFF2-40B4-BE49-F238E27FC236}">
              <a16:creationId xmlns:a16="http://schemas.microsoft.com/office/drawing/2014/main" id="{6A4AC2B1-8D89-48B5-971A-6F6A8BB71BF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74" name="AutoShape 3" descr="(question)">
          <a:extLst>
            <a:ext uri="{FF2B5EF4-FFF2-40B4-BE49-F238E27FC236}">
              <a16:creationId xmlns:a16="http://schemas.microsoft.com/office/drawing/2014/main" id="{55618E51-FA1E-44BA-8030-E65D0CFEBFC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75" name="AutoShape 3" descr="(question)">
          <a:extLst>
            <a:ext uri="{FF2B5EF4-FFF2-40B4-BE49-F238E27FC236}">
              <a16:creationId xmlns:a16="http://schemas.microsoft.com/office/drawing/2014/main" id="{AAD481A8-9F18-4FDF-80E9-4472459F5B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76" name="AutoShape 3" descr="(question)">
          <a:extLst>
            <a:ext uri="{FF2B5EF4-FFF2-40B4-BE49-F238E27FC236}">
              <a16:creationId xmlns:a16="http://schemas.microsoft.com/office/drawing/2014/main" id="{B0E0B1B9-6660-4D66-9ACE-4EC6D625C18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77" name="AutoShape 3" descr="(question)">
          <a:extLst>
            <a:ext uri="{FF2B5EF4-FFF2-40B4-BE49-F238E27FC236}">
              <a16:creationId xmlns:a16="http://schemas.microsoft.com/office/drawing/2014/main" id="{9A13B420-181C-4DAB-96F6-90501B1F12D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78" name="AutoShape 3" descr="(question)">
          <a:extLst>
            <a:ext uri="{FF2B5EF4-FFF2-40B4-BE49-F238E27FC236}">
              <a16:creationId xmlns:a16="http://schemas.microsoft.com/office/drawing/2014/main" id="{BCF10269-44F4-4CB7-9C04-0D17BE971A8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79" name="AutoShape 3" descr="(question)">
          <a:extLst>
            <a:ext uri="{FF2B5EF4-FFF2-40B4-BE49-F238E27FC236}">
              <a16:creationId xmlns:a16="http://schemas.microsoft.com/office/drawing/2014/main" id="{ED8F3815-04B5-46A8-AD67-7A4ECD9E3ED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80" name="AutoShape 3" descr="(question)">
          <a:extLst>
            <a:ext uri="{FF2B5EF4-FFF2-40B4-BE49-F238E27FC236}">
              <a16:creationId xmlns:a16="http://schemas.microsoft.com/office/drawing/2014/main" id="{F7815927-2D3A-45F5-A5F8-B2033B00BA6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81" name="AutoShape 3" descr="(question)">
          <a:extLst>
            <a:ext uri="{FF2B5EF4-FFF2-40B4-BE49-F238E27FC236}">
              <a16:creationId xmlns:a16="http://schemas.microsoft.com/office/drawing/2014/main" id="{0400FF84-E4C6-4322-9F0D-AC577B593A3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82" name="AutoShape 3" descr="(question)">
          <a:extLst>
            <a:ext uri="{FF2B5EF4-FFF2-40B4-BE49-F238E27FC236}">
              <a16:creationId xmlns:a16="http://schemas.microsoft.com/office/drawing/2014/main" id="{14C8B0D2-03CC-4A3A-8AAA-F6E5DDE6066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83" name="AutoShape 3" descr="(question)">
          <a:extLst>
            <a:ext uri="{FF2B5EF4-FFF2-40B4-BE49-F238E27FC236}">
              <a16:creationId xmlns:a16="http://schemas.microsoft.com/office/drawing/2014/main" id="{422490B1-44CA-445B-AC50-2E1A7770D42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84" name="AutoShape 3" descr="(question)">
          <a:extLst>
            <a:ext uri="{FF2B5EF4-FFF2-40B4-BE49-F238E27FC236}">
              <a16:creationId xmlns:a16="http://schemas.microsoft.com/office/drawing/2014/main" id="{6B6B05E3-B253-4391-BA33-1B14FABEE2D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85" name="AutoShape 3" descr="(question)">
          <a:extLst>
            <a:ext uri="{FF2B5EF4-FFF2-40B4-BE49-F238E27FC236}">
              <a16:creationId xmlns:a16="http://schemas.microsoft.com/office/drawing/2014/main" id="{ADCEACB9-312F-48FF-8BD5-51F226C8441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86" name="AutoShape 3" descr="(question)">
          <a:extLst>
            <a:ext uri="{FF2B5EF4-FFF2-40B4-BE49-F238E27FC236}">
              <a16:creationId xmlns:a16="http://schemas.microsoft.com/office/drawing/2014/main" id="{ED2FE7B3-F1DB-4F9E-878A-305C91DF317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87" name="AutoShape 3" descr="(question)">
          <a:extLst>
            <a:ext uri="{FF2B5EF4-FFF2-40B4-BE49-F238E27FC236}">
              <a16:creationId xmlns:a16="http://schemas.microsoft.com/office/drawing/2014/main" id="{DB693BCB-931A-43B0-9721-D2DECDD513F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88" name="AutoShape 3" descr="(question)">
          <a:extLst>
            <a:ext uri="{FF2B5EF4-FFF2-40B4-BE49-F238E27FC236}">
              <a16:creationId xmlns:a16="http://schemas.microsoft.com/office/drawing/2014/main" id="{D79D703F-0DB5-4E58-9B81-BB1BFCA256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89" name="AutoShape 3" descr="(question)">
          <a:extLst>
            <a:ext uri="{FF2B5EF4-FFF2-40B4-BE49-F238E27FC236}">
              <a16:creationId xmlns:a16="http://schemas.microsoft.com/office/drawing/2014/main" id="{28991F03-434B-4EA0-A7D3-5CC5FC087F9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90" name="AutoShape 3" descr="(question)">
          <a:extLst>
            <a:ext uri="{FF2B5EF4-FFF2-40B4-BE49-F238E27FC236}">
              <a16:creationId xmlns:a16="http://schemas.microsoft.com/office/drawing/2014/main" id="{E27AE171-33F5-4310-B474-A9EA131E577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91" name="AutoShape 3" descr="(question)">
          <a:extLst>
            <a:ext uri="{FF2B5EF4-FFF2-40B4-BE49-F238E27FC236}">
              <a16:creationId xmlns:a16="http://schemas.microsoft.com/office/drawing/2014/main" id="{C97636DA-97DE-4A9E-A81B-9073F189F23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92" name="AutoShape 3" descr="(question)">
          <a:extLst>
            <a:ext uri="{FF2B5EF4-FFF2-40B4-BE49-F238E27FC236}">
              <a16:creationId xmlns:a16="http://schemas.microsoft.com/office/drawing/2014/main" id="{C973E982-81D1-4181-B1C5-C1FC2C1BDDD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93" name="AutoShape 3" descr="(question)">
          <a:extLst>
            <a:ext uri="{FF2B5EF4-FFF2-40B4-BE49-F238E27FC236}">
              <a16:creationId xmlns:a16="http://schemas.microsoft.com/office/drawing/2014/main" id="{AB899B26-6769-4ECF-B1B0-97A110523EB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94" name="AutoShape 3" descr="(question)">
          <a:extLst>
            <a:ext uri="{FF2B5EF4-FFF2-40B4-BE49-F238E27FC236}">
              <a16:creationId xmlns:a16="http://schemas.microsoft.com/office/drawing/2014/main" id="{C322A26E-3823-4907-B97D-BCFA0CEA24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95" name="AutoShape 3" descr="(question)">
          <a:extLst>
            <a:ext uri="{FF2B5EF4-FFF2-40B4-BE49-F238E27FC236}">
              <a16:creationId xmlns:a16="http://schemas.microsoft.com/office/drawing/2014/main" id="{122A012F-A318-47C2-B077-6ADAFB6BFC8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96" name="AutoShape 3" descr="(question)">
          <a:extLst>
            <a:ext uri="{FF2B5EF4-FFF2-40B4-BE49-F238E27FC236}">
              <a16:creationId xmlns:a16="http://schemas.microsoft.com/office/drawing/2014/main" id="{D1CC7FE5-4C3E-45B9-A694-76065689871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97" name="AutoShape 3" descr="(question)">
          <a:extLst>
            <a:ext uri="{FF2B5EF4-FFF2-40B4-BE49-F238E27FC236}">
              <a16:creationId xmlns:a16="http://schemas.microsoft.com/office/drawing/2014/main" id="{0B4489D8-5AF5-4090-9C39-41225F861A2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98" name="AutoShape 3" descr="(question)">
          <a:extLst>
            <a:ext uri="{FF2B5EF4-FFF2-40B4-BE49-F238E27FC236}">
              <a16:creationId xmlns:a16="http://schemas.microsoft.com/office/drawing/2014/main" id="{5160ECB1-0593-4FB3-969A-FBCA70E88B7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99" name="AutoShape 3" descr="(question)">
          <a:extLst>
            <a:ext uri="{FF2B5EF4-FFF2-40B4-BE49-F238E27FC236}">
              <a16:creationId xmlns:a16="http://schemas.microsoft.com/office/drawing/2014/main" id="{7BF939F1-97A7-41D2-9B3B-3E5EBC315E3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400" name="AutoShape 3" descr="(question)">
          <a:extLst>
            <a:ext uri="{FF2B5EF4-FFF2-40B4-BE49-F238E27FC236}">
              <a16:creationId xmlns:a16="http://schemas.microsoft.com/office/drawing/2014/main" id="{6D9BA024-333C-4C87-A231-803489EE775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401" name="AutoShape 3" descr="(question)">
          <a:extLst>
            <a:ext uri="{FF2B5EF4-FFF2-40B4-BE49-F238E27FC236}">
              <a16:creationId xmlns:a16="http://schemas.microsoft.com/office/drawing/2014/main" id="{6DE52A60-5C68-4E20-8018-2F647DC4BD3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402" name="AutoShape 3" descr="(question)">
          <a:extLst>
            <a:ext uri="{FF2B5EF4-FFF2-40B4-BE49-F238E27FC236}">
              <a16:creationId xmlns:a16="http://schemas.microsoft.com/office/drawing/2014/main" id="{4572F10A-0EFA-4915-835E-86270972FC7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403" name="AutoShape 3" descr="(question)">
          <a:extLst>
            <a:ext uri="{FF2B5EF4-FFF2-40B4-BE49-F238E27FC236}">
              <a16:creationId xmlns:a16="http://schemas.microsoft.com/office/drawing/2014/main" id="{EC86DAEC-FECE-4B82-82F6-DD52938A463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404" name="AutoShape 3" descr="(question)">
          <a:extLst>
            <a:ext uri="{FF2B5EF4-FFF2-40B4-BE49-F238E27FC236}">
              <a16:creationId xmlns:a16="http://schemas.microsoft.com/office/drawing/2014/main" id="{B449BB11-99EB-4D6C-B800-859EB34C75E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405" name="AutoShape 3" descr="(question)">
          <a:extLst>
            <a:ext uri="{FF2B5EF4-FFF2-40B4-BE49-F238E27FC236}">
              <a16:creationId xmlns:a16="http://schemas.microsoft.com/office/drawing/2014/main" id="{20F53086-7877-407D-95CA-0BE046FD3B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406" name="AutoShape 3" descr="(question)">
          <a:extLst>
            <a:ext uri="{FF2B5EF4-FFF2-40B4-BE49-F238E27FC236}">
              <a16:creationId xmlns:a16="http://schemas.microsoft.com/office/drawing/2014/main" id="{8CF66385-01D9-4DF0-A7DA-366405FEB4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407" name="AutoShape 3" descr="(question)">
          <a:extLst>
            <a:ext uri="{FF2B5EF4-FFF2-40B4-BE49-F238E27FC236}">
              <a16:creationId xmlns:a16="http://schemas.microsoft.com/office/drawing/2014/main" id="{1AF11038-6F4B-4B6A-BE21-C16E11DA232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408" name="AutoShape 3" descr="(question)">
          <a:extLst>
            <a:ext uri="{FF2B5EF4-FFF2-40B4-BE49-F238E27FC236}">
              <a16:creationId xmlns:a16="http://schemas.microsoft.com/office/drawing/2014/main" id="{E4697444-D974-456C-86D9-D5FA359BA8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409" name="AutoShape 3" descr="(question)">
          <a:extLst>
            <a:ext uri="{FF2B5EF4-FFF2-40B4-BE49-F238E27FC236}">
              <a16:creationId xmlns:a16="http://schemas.microsoft.com/office/drawing/2014/main" id="{30E7DD28-7264-48A1-96C5-968EAA30611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410" name="AutoShape 3" descr="(question)">
          <a:extLst>
            <a:ext uri="{FF2B5EF4-FFF2-40B4-BE49-F238E27FC236}">
              <a16:creationId xmlns:a16="http://schemas.microsoft.com/office/drawing/2014/main" id="{7A62689E-4B2E-4D0A-9B6C-CC626F7846A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11" name="AutoShape 3" descr="(question)">
          <a:extLst>
            <a:ext uri="{FF2B5EF4-FFF2-40B4-BE49-F238E27FC236}">
              <a16:creationId xmlns:a16="http://schemas.microsoft.com/office/drawing/2014/main" id="{DA6B5C20-C856-4E6D-B07D-69811FAF510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91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12" name="AutoShape 3" descr="(question)">
          <a:extLst>
            <a:ext uri="{FF2B5EF4-FFF2-40B4-BE49-F238E27FC236}">
              <a16:creationId xmlns:a16="http://schemas.microsoft.com/office/drawing/2014/main" id="{F72215E0-4B18-4D35-A79F-F95D3FBE4A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91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13" name="AutoShape 3" descr="(question)">
          <a:extLst>
            <a:ext uri="{FF2B5EF4-FFF2-40B4-BE49-F238E27FC236}">
              <a16:creationId xmlns:a16="http://schemas.microsoft.com/office/drawing/2014/main" id="{005EEF21-FECD-4FFE-85EF-376E90CE370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91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14" name="AutoShape 3" descr="(question)">
          <a:extLst>
            <a:ext uri="{FF2B5EF4-FFF2-40B4-BE49-F238E27FC236}">
              <a16:creationId xmlns:a16="http://schemas.microsoft.com/office/drawing/2014/main" id="{5AE58959-CA06-4EDA-AB3F-AD16EDE7B82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91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15" name="AutoShape 3" descr="(question)">
          <a:extLst>
            <a:ext uri="{FF2B5EF4-FFF2-40B4-BE49-F238E27FC236}">
              <a16:creationId xmlns:a16="http://schemas.microsoft.com/office/drawing/2014/main" id="{A75E570E-BB6D-4DA4-9F1E-E5E577C1AF3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91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16" name="AutoShape 3" descr="(question)">
          <a:extLst>
            <a:ext uri="{FF2B5EF4-FFF2-40B4-BE49-F238E27FC236}">
              <a16:creationId xmlns:a16="http://schemas.microsoft.com/office/drawing/2014/main" id="{973C1EEE-28ED-4D66-887E-86B4A5766BA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91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17" name="AutoShape 3" descr="(question)">
          <a:extLst>
            <a:ext uri="{FF2B5EF4-FFF2-40B4-BE49-F238E27FC236}">
              <a16:creationId xmlns:a16="http://schemas.microsoft.com/office/drawing/2014/main" id="{5D8D7F76-2C80-4E42-8AA2-2B06B2826B6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91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18" name="AutoShape 3" descr="(question)">
          <a:extLst>
            <a:ext uri="{FF2B5EF4-FFF2-40B4-BE49-F238E27FC236}">
              <a16:creationId xmlns:a16="http://schemas.microsoft.com/office/drawing/2014/main" id="{FFC99CCC-96ED-42D3-99B2-8C634131B6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19" name="AutoShape 3" descr="(question)">
          <a:extLst>
            <a:ext uri="{FF2B5EF4-FFF2-40B4-BE49-F238E27FC236}">
              <a16:creationId xmlns:a16="http://schemas.microsoft.com/office/drawing/2014/main" id="{AF412D06-A00E-407F-84F7-A6EE7B1284C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20" name="AutoShape 3" descr="(question)">
          <a:extLst>
            <a:ext uri="{FF2B5EF4-FFF2-40B4-BE49-F238E27FC236}">
              <a16:creationId xmlns:a16="http://schemas.microsoft.com/office/drawing/2014/main" id="{E85CA86E-29F9-4892-A0A0-8C4691F772E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21" name="AutoShape 3" descr="(question)">
          <a:extLst>
            <a:ext uri="{FF2B5EF4-FFF2-40B4-BE49-F238E27FC236}">
              <a16:creationId xmlns:a16="http://schemas.microsoft.com/office/drawing/2014/main" id="{10C81D03-78C4-45E6-8998-E4C5FBEBDC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22" name="AutoShape 3" descr="(question)">
          <a:extLst>
            <a:ext uri="{FF2B5EF4-FFF2-40B4-BE49-F238E27FC236}">
              <a16:creationId xmlns:a16="http://schemas.microsoft.com/office/drawing/2014/main" id="{BA55A4CD-9996-4684-89C1-B3B41A697D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23" name="AutoShape 3" descr="(question)">
          <a:extLst>
            <a:ext uri="{FF2B5EF4-FFF2-40B4-BE49-F238E27FC236}">
              <a16:creationId xmlns:a16="http://schemas.microsoft.com/office/drawing/2014/main" id="{ABFC323A-69A0-4DFF-9E6F-A02E6784545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24" name="AutoShape 3" descr="(question)">
          <a:extLst>
            <a:ext uri="{FF2B5EF4-FFF2-40B4-BE49-F238E27FC236}">
              <a16:creationId xmlns:a16="http://schemas.microsoft.com/office/drawing/2014/main" id="{9419ABA9-0EB7-41CC-85C3-C347BC51DC7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25" name="AutoShape 3" descr="(question)">
          <a:extLst>
            <a:ext uri="{FF2B5EF4-FFF2-40B4-BE49-F238E27FC236}">
              <a16:creationId xmlns:a16="http://schemas.microsoft.com/office/drawing/2014/main" id="{5E06787D-17AB-4127-92FC-70D12F7367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26" name="AutoShape 3" descr="(question)">
          <a:extLst>
            <a:ext uri="{FF2B5EF4-FFF2-40B4-BE49-F238E27FC236}">
              <a16:creationId xmlns:a16="http://schemas.microsoft.com/office/drawing/2014/main" id="{E93F5BE7-08DA-4AAE-AFCD-C37276B415C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27" name="AutoShape 3" descr="(question)">
          <a:extLst>
            <a:ext uri="{FF2B5EF4-FFF2-40B4-BE49-F238E27FC236}">
              <a16:creationId xmlns:a16="http://schemas.microsoft.com/office/drawing/2014/main" id="{4B327E23-0637-47AA-9FE2-4F57601EEF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28" name="AutoShape 3" descr="(question)">
          <a:extLst>
            <a:ext uri="{FF2B5EF4-FFF2-40B4-BE49-F238E27FC236}">
              <a16:creationId xmlns:a16="http://schemas.microsoft.com/office/drawing/2014/main" id="{FA50F076-253F-4A07-9BCF-B6731B1E47A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29" name="AutoShape 3" descr="(question)">
          <a:extLst>
            <a:ext uri="{FF2B5EF4-FFF2-40B4-BE49-F238E27FC236}">
              <a16:creationId xmlns:a16="http://schemas.microsoft.com/office/drawing/2014/main" id="{EDCA4B8F-93F7-4CE8-8954-7FBC1FBD2B2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30" name="AutoShape 3" descr="(question)">
          <a:extLst>
            <a:ext uri="{FF2B5EF4-FFF2-40B4-BE49-F238E27FC236}">
              <a16:creationId xmlns:a16="http://schemas.microsoft.com/office/drawing/2014/main" id="{D1E543DE-D5ED-4EE1-B795-7B634796B27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31" name="AutoShape 3" descr="(question)">
          <a:extLst>
            <a:ext uri="{FF2B5EF4-FFF2-40B4-BE49-F238E27FC236}">
              <a16:creationId xmlns:a16="http://schemas.microsoft.com/office/drawing/2014/main" id="{A7C89A3D-CEE1-4244-A502-9CEDCE61817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32" name="AutoShape 3" descr="(question)">
          <a:extLst>
            <a:ext uri="{FF2B5EF4-FFF2-40B4-BE49-F238E27FC236}">
              <a16:creationId xmlns:a16="http://schemas.microsoft.com/office/drawing/2014/main" id="{42BDAB77-3397-49FB-AA4F-4CF4EBAC18A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33" name="AutoShape 3" descr="(question)">
          <a:extLst>
            <a:ext uri="{FF2B5EF4-FFF2-40B4-BE49-F238E27FC236}">
              <a16:creationId xmlns:a16="http://schemas.microsoft.com/office/drawing/2014/main" id="{1C4C1EF1-BF43-483C-90A2-BA6884206DC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34" name="AutoShape 3" descr="(question)">
          <a:extLst>
            <a:ext uri="{FF2B5EF4-FFF2-40B4-BE49-F238E27FC236}">
              <a16:creationId xmlns:a16="http://schemas.microsoft.com/office/drawing/2014/main" id="{466B5D6E-54A2-4835-9080-D075E866156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35" name="AutoShape 3" descr="(question)">
          <a:extLst>
            <a:ext uri="{FF2B5EF4-FFF2-40B4-BE49-F238E27FC236}">
              <a16:creationId xmlns:a16="http://schemas.microsoft.com/office/drawing/2014/main" id="{9A6CDFCE-69DD-446C-AFD2-E20A3B99692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36" name="AutoShape 3" descr="(question)">
          <a:extLst>
            <a:ext uri="{FF2B5EF4-FFF2-40B4-BE49-F238E27FC236}">
              <a16:creationId xmlns:a16="http://schemas.microsoft.com/office/drawing/2014/main" id="{2D5ED175-C151-4915-AD13-404706D96A3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37" name="AutoShape 3" descr="(question)">
          <a:extLst>
            <a:ext uri="{FF2B5EF4-FFF2-40B4-BE49-F238E27FC236}">
              <a16:creationId xmlns:a16="http://schemas.microsoft.com/office/drawing/2014/main" id="{7B2306AB-4342-40A5-8251-99731BD94A5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38" name="AutoShape 3" descr="(question)">
          <a:extLst>
            <a:ext uri="{FF2B5EF4-FFF2-40B4-BE49-F238E27FC236}">
              <a16:creationId xmlns:a16="http://schemas.microsoft.com/office/drawing/2014/main" id="{0A887DC7-211E-4E88-9BCC-482D5339A5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39" name="AutoShape 3" descr="(question)">
          <a:extLst>
            <a:ext uri="{FF2B5EF4-FFF2-40B4-BE49-F238E27FC236}">
              <a16:creationId xmlns:a16="http://schemas.microsoft.com/office/drawing/2014/main" id="{3CBC0EE8-EFD9-42F7-9D4F-64CA139DBF1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40" name="AutoShape 3" descr="(question)">
          <a:extLst>
            <a:ext uri="{FF2B5EF4-FFF2-40B4-BE49-F238E27FC236}">
              <a16:creationId xmlns:a16="http://schemas.microsoft.com/office/drawing/2014/main" id="{86A6422F-4BF4-40C4-B34D-75D4FC73C1B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41" name="AutoShape 3" descr="(question)">
          <a:extLst>
            <a:ext uri="{FF2B5EF4-FFF2-40B4-BE49-F238E27FC236}">
              <a16:creationId xmlns:a16="http://schemas.microsoft.com/office/drawing/2014/main" id="{9C9CEF6A-3FEB-4B68-BC1C-81571F693E2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42" name="AutoShape 3" descr="(question)">
          <a:extLst>
            <a:ext uri="{FF2B5EF4-FFF2-40B4-BE49-F238E27FC236}">
              <a16:creationId xmlns:a16="http://schemas.microsoft.com/office/drawing/2014/main" id="{3E994544-CF48-4FBC-B19A-23F2D6278A6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43" name="AutoShape 3" descr="(question)">
          <a:extLst>
            <a:ext uri="{FF2B5EF4-FFF2-40B4-BE49-F238E27FC236}">
              <a16:creationId xmlns:a16="http://schemas.microsoft.com/office/drawing/2014/main" id="{41A33351-B89B-459D-A7FF-5C9525EA8B2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44" name="AutoShape 3" descr="(question)">
          <a:extLst>
            <a:ext uri="{FF2B5EF4-FFF2-40B4-BE49-F238E27FC236}">
              <a16:creationId xmlns:a16="http://schemas.microsoft.com/office/drawing/2014/main" id="{1DE959F0-0646-4565-A71D-2693257DCBE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45" name="AutoShape 3" descr="(question)">
          <a:extLst>
            <a:ext uri="{FF2B5EF4-FFF2-40B4-BE49-F238E27FC236}">
              <a16:creationId xmlns:a16="http://schemas.microsoft.com/office/drawing/2014/main" id="{38D8A2D0-18CD-459B-B423-BA2AA8F9343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46" name="AutoShape 3" descr="(question)">
          <a:extLst>
            <a:ext uri="{FF2B5EF4-FFF2-40B4-BE49-F238E27FC236}">
              <a16:creationId xmlns:a16="http://schemas.microsoft.com/office/drawing/2014/main" id="{D035F42D-AEDC-411D-A009-86DEB09B71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47" name="AutoShape 3" descr="(question)">
          <a:extLst>
            <a:ext uri="{FF2B5EF4-FFF2-40B4-BE49-F238E27FC236}">
              <a16:creationId xmlns:a16="http://schemas.microsoft.com/office/drawing/2014/main" id="{483490D7-750D-49B3-8F98-258D0C32560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48" name="AutoShape 3" descr="(question)">
          <a:extLst>
            <a:ext uri="{FF2B5EF4-FFF2-40B4-BE49-F238E27FC236}">
              <a16:creationId xmlns:a16="http://schemas.microsoft.com/office/drawing/2014/main" id="{9CF854ED-3266-4B18-9244-426B15A8761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49" name="AutoShape 3" descr="(question)">
          <a:extLst>
            <a:ext uri="{FF2B5EF4-FFF2-40B4-BE49-F238E27FC236}">
              <a16:creationId xmlns:a16="http://schemas.microsoft.com/office/drawing/2014/main" id="{E72C3EE9-6A7E-4B40-B238-9BB8B6C6EEF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50" name="AutoShape 3" descr="(question)">
          <a:extLst>
            <a:ext uri="{FF2B5EF4-FFF2-40B4-BE49-F238E27FC236}">
              <a16:creationId xmlns:a16="http://schemas.microsoft.com/office/drawing/2014/main" id="{74213B64-AF12-4973-95DC-0C322DA79CD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51" name="AutoShape 3" descr="(question)">
          <a:extLst>
            <a:ext uri="{FF2B5EF4-FFF2-40B4-BE49-F238E27FC236}">
              <a16:creationId xmlns:a16="http://schemas.microsoft.com/office/drawing/2014/main" id="{1EADCC92-4592-476D-9A44-8C62ABFBE69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52" name="AutoShape 3" descr="(question)">
          <a:extLst>
            <a:ext uri="{FF2B5EF4-FFF2-40B4-BE49-F238E27FC236}">
              <a16:creationId xmlns:a16="http://schemas.microsoft.com/office/drawing/2014/main" id="{DAC4A62F-607D-468F-9540-3AF69DACA76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53" name="AutoShape 3" descr="(question)">
          <a:extLst>
            <a:ext uri="{FF2B5EF4-FFF2-40B4-BE49-F238E27FC236}">
              <a16:creationId xmlns:a16="http://schemas.microsoft.com/office/drawing/2014/main" id="{EBA4E8ED-7DD2-48BF-AA60-22772344A87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54" name="AutoShape 3" descr="(question)">
          <a:extLst>
            <a:ext uri="{FF2B5EF4-FFF2-40B4-BE49-F238E27FC236}">
              <a16:creationId xmlns:a16="http://schemas.microsoft.com/office/drawing/2014/main" id="{CCAE794B-2DA1-472E-9757-A851FDFC38C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55" name="AutoShape 3" descr="(question)">
          <a:extLst>
            <a:ext uri="{FF2B5EF4-FFF2-40B4-BE49-F238E27FC236}">
              <a16:creationId xmlns:a16="http://schemas.microsoft.com/office/drawing/2014/main" id="{5F3AED7F-F00B-427B-98D4-A933D83877E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56" name="AutoShape 3" descr="(question)">
          <a:extLst>
            <a:ext uri="{FF2B5EF4-FFF2-40B4-BE49-F238E27FC236}">
              <a16:creationId xmlns:a16="http://schemas.microsoft.com/office/drawing/2014/main" id="{261D333B-F188-483E-A0D3-0EA10C92E50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57" name="AutoShape 3" descr="(question)">
          <a:extLst>
            <a:ext uri="{FF2B5EF4-FFF2-40B4-BE49-F238E27FC236}">
              <a16:creationId xmlns:a16="http://schemas.microsoft.com/office/drawing/2014/main" id="{2F396E8B-243D-469F-9750-BC1C1A8FE75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58" name="AutoShape 3" descr="(question)">
          <a:extLst>
            <a:ext uri="{FF2B5EF4-FFF2-40B4-BE49-F238E27FC236}">
              <a16:creationId xmlns:a16="http://schemas.microsoft.com/office/drawing/2014/main" id="{4B2B8EFA-DFB6-4A9F-A698-CAE801CE9A6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59" name="AutoShape 3" descr="(question)">
          <a:extLst>
            <a:ext uri="{FF2B5EF4-FFF2-40B4-BE49-F238E27FC236}">
              <a16:creationId xmlns:a16="http://schemas.microsoft.com/office/drawing/2014/main" id="{F9C0E325-2FCD-4EC1-8A1F-3410328CAC8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60" name="AutoShape 3" descr="(question)">
          <a:extLst>
            <a:ext uri="{FF2B5EF4-FFF2-40B4-BE49-F238E27FC236}">
              <a16:creationId xmlns:a16="http://schemas.microsoft.com/office/drawing/2014/main" id="{33B76EAB-9E49-4B43-8F7E-CE873F63D23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61" name="AutoShape 3" descr="(question)">
          <a:extLst>
            <a:ext uri="{FF2B5EF4-FFF2-40B4-BE49-F238E27FC236}">
              <a16:creationId xmlns:a16="http://schemas.microsoft.com/office/drawing/2014/main" id="{70A0AC24-0048-4EE7-8212-D007D0FE21B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62" name="AutoShape 3" descr="(question)">
          <a:extLst>
            <a:ext uri="{FF2B5EF4-FFF2-40B4-BE49-F238E27FC236}">
              <a16:creationId xmlns:a16="http://schemas.microsoft.com/office/drawing/2014/main" id="{B999ADF3-C0BD-41A8-BE46-6071FC6DD1F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63" name="AutoShape 3" descr="(question)">
          <a:extLst>
            <a:ext uri="{FF2B5EF4-FFF2-40B4-BE49-F238E27FC236}">
              <a16:creationId xmlns:a16="http://schemas.microsoft.com/office/drawing/2014/main" id="{EBBC4C99-DD1F-499D-8FFD-7EF170BBA58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64" name="AutoShape 3" descr="(question)">
          <a:extLst>
            <a:ext uri="{FF2B5EF4-FFF2-40B4-BE49-F238E27FC236}">
              <a16:creationId xmlns:a16="http://schemas.microsoft.com/office/drawing/2014/main" id="{66F5D588-A06B-4C90-872E-D8810C545E0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65" name="AutoShape 3" descr="(question)">
          <a:extLst>
            <a:ext uri="{FF2B5EF4-FFF2-40B4-BE49-F238E27FC236}">
              <a16:creationId xmlns:a16="http://schemas.microsoft.com/office/drawing/2014/main" id="{DE928C81-49DA-4310-BBFE-15A423F5DEE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66" name="AutoShape 3" descr="(question)">
          <a:extLst>
            <a:ext uri="{FF2B5EF4-FFF2-40B4-BE49-F238E27FC236}">
              <a16:creationId xmlns:a16="http://schemas.microsoft.com/office/drawing/2014/main" id="{173092BE-B2F0-4B79-8FEB-85A5D82942B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67" name="AutoShape 3" descr="(question)">
          <a:extLst>
            <a:ext uri="{FF2B5EF4-FFF2-40B4-BE49-F238E27FC236}">
              <a16:creationId xmlns:a16="http://schemas.microsoft.com/office/drawing/2014/main" id="{75D1F23D-3696-44D9-9C2F-47E0C20F10E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68" name="AutoShape 3" descr="(question)">
          <a:extLst>
            <a:ext uri="{FF2B5EF4-FFF2-40B4-BE49-F238E27FC236}">
              <a16:creationId xmlns:a16="http://schemas.microsoft.com/office/drawing/2014/main" id="{BF1BCEFD-EA8F-47F8-A344-255B19C939B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69" name="AutoShape 3" descr="(question)">
          <a:extLst>
            <a:ext uri="{FF2B5EF4-FFF2-40B4-BE49-F238E27FC236}">
              <a16:creationId xmlns:a16="http://schemas.microsoft.com/office/drawing/2014/main" id="{94FE7F6E-6AFC-45DA-81C9-ABD992F77A5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70" name="AutoShape 3" descr="(question)">
          <a:extLst>
            <a:ext uri="{FF2B5EF4-FFF2-40B4-BE49-F238E27FC236}">
              <a16:creationId xmlns:a16="http://schemas.microsoft.com/office/drawing/2014/main" id="{1C0129A1-74E3-4874-B9D4-83DDCFD2AD0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71" name="AutoShape 3" descr="(question)">
          <a:extLst>
            <a:ext uri="{FF2B5EF4-FFF2-40B4-BE49-F238E27FC236}">
              <a16:creationId xmlns:a16="http://schemas.microsoft.com/office/drawing/2014/main" id="{454EF365-75F0-474F-96B7-756C794C234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72" name="AutoShape 3" descr="(question)">
          <a:extLst>
            <a:ext uri="{FF2B5EF4-FFF2-40B4-BE49-F238E27FC236}">
              <a16:creationId xmlns:a16="http://schemas.microsoft.com/office/drawing/2014/main" id="{883B1A0C-2388-4CCD-86C3-710CE559FC4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73" name="AutoShape 3" descr="(question)">
          <a:extLst>
            <a:ext uri="{FF2B5EF4-FFF2-40B4-BE49-F238E27FC236}">
              <a16:creationId xmlns:a16="http://schemas.microsoft.com/office/drawing/2014/main" id="{668A4411-8C01-4400-BE3E-8043120EB71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74" name="AutoShape 3" descr="(question)">
          <a:extLst>
            <a:ext uri="{FF2B5EF4-FFF2-40B4-BE49-F238E27FC236}">
              <a16:creationId xmlns:a16="http://schemas.microsoft.com/office/drawing/2014/main" id="{3A0B4F25-F04A-4246-A112-CEF3DEFE824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75" name="AutoShape 3" descr="(question)">
          <a:extLst>
            <a:ext uri="{FF2B5EF4-FFF2-40B4-BE49-F238E27FC236}">
              <a16:creationId xmlns:a16="http://schemas.microsoft.com/office/drawing/2014/main" id="{670D54AA-8745-4120-9128-31957CFEB6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76" name="AutoShape 3" descr="(question)">
          <a:extLst>
            <a:ext uri="{FF2B5EF4-FFF2-40B4-BE49-F238E27FC236}">
              <a16:creationId xmlns:a16="http://schemas.microsoft.com/office/drawing/2014/main" id="{B70B787E-F341-4CC6-BD7F-02B3B8818EB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77" name="AutoShape 3" descr="(question)">
          <a:extLst>
            <a:ext uri="{FF2B5EF4-FFF2-40B4-BE49-F238E27FC236}">
              <a16:creationId xmlns:a16="http://schemas.microsoft.com/office/drawing/2014/main" id="{BEC6441F-AD91-42D8-A71F-2B7477A7618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78" name="AutoShape 3" descr="(question)">
          <a:extLst>
            <a:ext uri="{FF2B5EF4-FFF2-40B4-BE49-F238E27FC236}">
              <a16:creationId xmlns:a16="http://schemas.microsoft.com/office/drawing/2014/main" id="{0266AE74-03D2-49E6-B4A6-CCC98766257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79" name="AutoShape 3" descr="(question)">
          <a:extLst>
            <a:ext uri="{FF2B5EF4-FFF2-40B4-BE49-F238E27FC236}">
              <a16:creationId xmlns:a16="http://schemas.microsoft.com/office/drawing/2014/main" id="{8050310C-4F58-4513-9D2B-503A02F2293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80" name="AutoShape 3" descr="(question)">
          <a:extLst>
            <a:ext uri="{FF2B5EF4-FFF2-40B4-BE49-F238E27FC236}">
              <a16:creationId xmlns:a16="http://schemas.microsoft.com/office/drawing/2014/main" id="{00091E79-7D01-495E-853C-0322C03ED37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81" name="AutoShape 3" descr="(question)">
          <a:extLst>
            <a:ext uri="{FF2B5EF4-FFF2-40B4-BE49-F238E27FC236}">
              <a16:creationId xmlns:a16="http://schemas.microsoft.com/office/drawing/2014/main" id="{3D8B28BD-F468-489E-B854-857BDD63923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82" name="AutoShape 3" descr="(question)">
          <a:extLst>
            <a:ext uri="{FF2B5EF4-FFF2-40B4-BE49-F238E27FC236}">
              <a16:creationId xmlns:a16="http://schemas.microsoft.com/office/drawing/2014/main" id="{9B8E752E-FAEA-40DE-99B1-4129F852B35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83" name="AutoShape 3" descr="(question)">
          <a:extLst>
            <a:ext uri="{FF2B5EF4-FFF2-40B4-BE49-F238E27FC236}">
              <a16:creationId xmlns:a16="http://schemas.microsoft.com/office/drawing/2014/main" id="{9E3F390F-6942-4B59-9821-11AE35416AD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84" name="AutoShape 3" descr="(question)">
          <a:extLst>
            <a:ext uri="{FF2B5EF4-FFF2-40B4-BE49-F238E27FC236}">
              <a16:creationId xmlns:a16="http://schemas.microsoft.com/office/drawing/2014/main" id="{CD23C0AA-D1E9-4D92-94AE-C57CBB62225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85" name="AutoShape 3" descr="(question)">
          <a:extLst>
            <a:ext uri="{FF2B5EF4-FFF2-40B4-BE49-F238E27FC236}">
              <a16:creationId xmlns:a16="http://schemas.microsoft.com/office/drawing/2014/main" id="{1CC20B66-5C5B-4570-B670-6037F90A982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86" name="AutoShape 3" descr="(question)">
          <a:extLst>
            <a:ext uri="{FF2B5EF4-FFF2-40B4-BE49-F238E27FC236}">
              <a16:creationId xmlns:a16="http://schemas.microsoft.com/office/drawing/2014/main" id="{E1618298-B736-4FE0-AB22-267540AC77A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87" name="AutoShape 3" descr="(question)">
          <a:extLst>
            <a:ext uri="{FF2B5EF4-FFF2-40B4-BE49-F238E27FC236}">
              <a16:creationId xmlns:a16="http://schemas.microsoft.com/office/drawing/2014/main" id="{C4E2D6DC-82EA-4F00-BF2B-C187F0F7999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88" name="AutoShape 3" descr="(question)">
          <a:extLst>
            <a:ext uri="{FF2B5EF4-FFF2-40B4-BE49-F238E27FC236}">
              <a16:creationId xmlns:a16="http://schemas.microsoft.com/office/drawing/2014/main" id="{26040898-0828-4BBA-8C4D-909B70F8E2D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89" name="AutoShape 3" descr="(question)">
          <a:extLst>
            <a:ext uri="{FF2B5EF4-FFF2-40B4-BE49-F238E27FC236}">
              <a16:creationId xmlns:a16="http://schemas.microsoft.com/office/drawing/2014/main" id="{E2397CF8-8884-4E05-ADF0-9F991B50A1A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90" name="AutoShape 3" descr="(question)">
          <a:extLst>
            <a:ext uri="{FF2B5EF4-FFF2-40B4-BE49-F238E27FC236}">
              <a16:creationId xmlns:a16="http://schemas.microsoft.com/office/drawing/2014/main" id="{9D6019B2-33CE-4A24-9FC0-6BB4F8BEDA4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91" name="AutoShape 3" descr="(question)">
          <a:extLst>
            <a:ext uri="{FF2B5EF4-FFF2-40B4-BE49-F238E27FC236}">
              <a16:creationId xmlns:a16="http://schemas.microsoft.com/office/drawing/2014/main" id="{88E69916-6A0B-4C79-A9B4-E25E627325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92" name="AutoShape 3" descr="(question)">
          <a:extLst>
            <a:ext uri="{FF2B5EF4-FFF2-40B4-BE49-F238E27FC236}">
              <a16:creationId xmlns:a16="http://schemas.microsoft.com/office/drawing/2014/main" id="{018EB48E-B0B8-4AC7-B00D-F0ECE431F15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93" name="AutoShape 3" descr="(question)">
          <a:extLst>
            <a:ext uri="{FF2B5EF4-FFF2-40B4-BE49-F238E27FC236}">
              <a16:creationId xmlns:a16="http://schemas.microsoft.com/office/drawing/2014/main" id="{AABE6AC9-0867-4BA9-B1FC-2FD243C8B6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2221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94" name="AutoShape 3" descr="(question)">
          <a:extLst>
            <a:ext uri="{FF2B5EF4-FFF2-40B4-BE49-F238E27FC236}">
              <a16:creationId xmlns:a16="http://schemas.microsoft.com/office/drawing/2014/main" id="{5D12A862-7B9D-44D1-9F6C-FBBC25FBB5B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2221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95" name="AutoShape 3" descr="(question)">
          <a:extLst>
            <a:ext uri="{FF2B5EF4-FFF2-40B4-BE49-F238E27FC236}">
              <a16:creationId xmlns:a16="http://schemas.microsoft.com/office/drawing/2014/main" id="{A2B50B8C-CE66-4338-8B67-540D9DE458A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2221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96" name="AutoShape 3" descr="(question)">
          <a:extLst>
            <a:ext uri="{FF2B5EF4-FFF2-40B4-BE49-F238E27FC236}">
              <a16:creationId xmlns:a16="http://schemas.microsoft.com/office/drawing/2014/main" id="{F5F92D1D-5353-4FA8-850D-E6D3E5AFAD8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2221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97" name="AutoShape 3" descr="(question)">
          <a:extLst>
            <a:ext uri="{FF2B5EF4-FFF2-40B4-BE49-F238E27FC236}">
              <a16:creationId xmlns:a16="http://schemas.microsoft.com/office/drawing/2014/main" id="{58B5AC73-319B-458E-A950-76EFA1D3D07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2221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98" name="AutoShape 3" descr="(question)">
          <a:extLst>
            <a:ext uri="{FF2B5EF4-FFF2-40B4-BE49-F238E27FC236}">
              <a16:creationId xmlns:a16="http://schemas.microsoft.com/office/drawing/2014/main" id="{349EBE16-9305-4BCA-A090-81A0C17F515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2221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99" name="AutoShape 3" descr="(question)">
          <a:extLst>
            <a:ext uri="{FF2B5EF4-FFF2-40B4-BE49-F238E27FC236}">
              <a16:creationId xmlns:a16="http://schemas.microsoft.com/office/drawing/2014/main" id="{91A4600B-E20F-4944-AB29-C2544B9640D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2221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00" name="AutoShape 3" descr="(question)">
          <a:extLst>
            <a:ext uri="{FF2B5EF4-FFF2-40B4-BE49-F238E27FC236}">
              <a16:creationId xmlns:a16="http://schemas.microsoft.com/office/drawing/2014/main" id="{800A14E4-C364-4A2D-AA6D-48B0D0F378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01" name="AutoShape 3" descr="(question)">
          <a:extLst>
            <a:ext uri="{FF2B5EF4-FFF2-40B4-BE49-F238E27FC236}">
              <a16:creationId xmlns:a16="http://schemas.microsoft.com/office/drawing/2014/main" id="{F65B68AF-E2AA-4489-B14A-9A8390D1EC4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02" name="AutoShape 3" descr="(question)">
          <a:extLst>
            <a:ext uri="{FF2B5EF4-FFF2-40B4-BE49-F238E27FC236}">
              <a16:creationId xmlns:a16="http://schemas.microsoft.com/office/drawing/2014/main" id="{9133E4F3-16E2-4461-A372-39E82B65896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03" name="AutoShape 3" descr="(question)">
          <a:extLst>
            <a:ext uri="{FF2B5EF4-FFF2-40B4-BE49-F238E27FC236}">
              <a16:creationId xmlns:a16="http://schemas.microsoft.com/office/drawing/2014/main" id="{B5AFBE4E-9DC5-40BD-884D-1450B172651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04" name="AutoShape 3" descr="(question)">
          <a:extLst>
            <a:ext uri="{FF2B5EF4-FFF2-40B4-BE49-F238E27FC236}">
              <a16:creationId xmlns:a16="http://schemas.microsoft.com/office/drawing/2014/main" id="{4C03097C-B76A-476E-9045-9F0D49B7BC8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05" name="AutoShape 3" descr="(question)">
          <a:extLst>
            <a:ext uri="{FF2B5EF4-FFF2-40B4-BE49-F238E27FC236}">
              <a16:creationId xmlns:a16="http://schemas.microsoft.com/office/drawing/2014/main" id="{E5562129-0E65-4E3A-A133-707A1F98C01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06" name="AutoShape 3" descr="(question)">
          <a:extLst>
            <a:ext uri="{FF2B5EF4-FFF2-40B4-BE49-F238E27FC236}">
              <a16:creationId xmlns:a16="http://schemas.microsoft.com/office/drawing/2014/main" id="{63525271-D83A-4A06-9603-378EAFEBE3F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07" name="AutoShape 3" descr="(question)">
          <a:extLst>
            <a:ext uri="{FF2B5EF4-FFF2-40B4-BE49-F238E27FC236}">
              <a16:creationId xmlns:a16="http://schemas.microsoft.com/office/drawing/2014/main" id="{587BB853-A907-4BD5-8EB4-3E8BA6E869F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08" name="AutoShape 3" descr="(question)">
          <a:extLst>
            <a:ext uri="{FF2B5EF4-FFF2-40B4-BE49-F238E27FC236}">
              <a16:creationId xmlns:a16="http://schemas.microsoft.com/office/drawing/2014/main" id="{632830E4-414A-481E-99AE-60E314060A0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09" name="AutoShape 3" descr="(question)">
          <a:extLst>
            <a:ext uri="{FF2B5EF4-FFF2-40B4-BE49-F238E27FC236}">
              <a16:creationId xmlns:a16="http://schemas.microsoft.com/office/drawing/2014/main" id="{E4DA8B6F-BF6A-4623-AA24-CF583FA4DE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10" name="AutoShape 3" descr="(question)">
          <a:extLst>
            <a:ext uri="{FF2B5EF4-FFF2-40B4-BE49-F238E27FC236}">
              <a16:creationId xmlns:a16="http://schemas.microsoft.com/office/drawing/2014/main" id="{CE763A1E-BE3F-4868-97C0-60451D98B0F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11" name="AutoShape 3" descr="(question)">
          <a:extLst>
            <a:ext uri="{FF2B5EF4-FFF2-40B4-BE49-F238E27FC236}">
              <a16:creationId xmlns:a16="http://schemas.microsoft.com/office/drawing/2014/main" id="{7B3C7671-E450-4B28-A921-4D6F9B46C43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12" name="AutoShape 3" descr="(question)">
          <a:extLst>
            <a:ext uri="{FF2B5EF4-FFF2-40B4-BE49-F238E27FC236}">
              <a16:creationId xmlns:a16="http://schemas.microsoft.com/office/drawing/2014/main" id="{6992A592-8DD6-48C0-9AA4-EB6C88BE92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13" name="AutoShape 3" descr="(question)">
          <a:extLst>
            <a:ext uri="{FF2B5EF4-FFF2-40B4-BE49-F238E27FC236}">
              <a16:creationId xmlns:a16="http://schemas.microsoft.com/office/drawing/2014/main" id="{2EB4E8AD-5939-4FD4-81ED-7F8FF0394EF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14" name="AutoShape 3" descr="(question)">
          <a:extLst>
            <a:ext uri="{FF2B5EF4-FFF2-40B4-BE49-F238E27FC236}">
              <a16:creationId xmlns:a16="http://schemas.microsoft.com/office/drawing/2014/main" id="{4E38BAC5-9C3E-450E-98B8-853F202DF1F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15" name="AutoShape 3" descr="(question)">
          <a:extLst>
            <a:ext uri="{FF2B5EF4-FFF2-40B4-BE49-F238E27FC236}">
              <a16:creationId xmlns:a16="http://schemas.microsoft.com/office/drawing/2014/main" id="{5371FA5E-6EE1-4EA4-A56E-476BF41C6C8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16" name="AutoShape 3" descr="(question)">
          <a:extLst>
            <a:ext uri="{FF2B5EF4-FFF2-40B4-BE49-F238E27FC236}">
              <a16:creationId xmlns:a16="http://schemas.microsoft.com/office/drawing/2014/main" id="{6D2598BC-6CFA-4ABA-A56E-DA82F2E709B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17" name="AutoShape 3" descr="(question)">
          <a:extLst>
            <a:ext uri="{FF2B5EF4-FFF2-40B4-BE49-F238E27FC236}">
              <a16:creationId xmlns:a16="http://schemas.microsoft.com/office/drawing/2014/main" id="{A2DB345C-EE32-419E-8B42-AD208FECF4A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18" name="AutoShape 3" descr="(question)">
          <a:extLst>
            <a:ext uri="{FF2B5EF4-FFF2-40B4-BE49-F238E27FC236}">
              <a16:creationId xmlns:a16="http://schemas.microsoft.com/office/drawing/2014/main" id="{CB7583DE-592D-4447-AEC2-B287B546655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19" name="AutoShape 3" descr="(question)">
          <a:extLst>
            <a:ext uri="{FF2B5EF4-FFF2-40B4-BE49-F238E27FC236}">
              <a16:creationId xmlns:a16="http://schemas.microsoft.com/office/drawing/2014/main" id="{01874C9F-E0C6-4021-BF87-011553075EE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20" name="AutoShape 3" descr="(question)">
          <a:extLst>
            <a:ext uri="{FF2B5EF4-FFF2-40B4-BE49-F238E27FC236}">
              <a16:creationId xmlns:a16="http://schemas.microsoft.com/office/drawing/2014/main" id="{4F8BAA58-DEFA-4E5C-8381-070A7605DF9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21" name="AutoShape 3" descr="(question)">
          <a:extLst>
            <a:ext uri="{FF2B5EF4-FFF2-40B4-BE49-F238E27FC236}">
              <a16:creationId xmlns:a16="http://schemas.microsoft.com/office/drawing/2014/main" id="{15684971-FFF5-4166-B5F7-A27B0CDC8FD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22" name="AutoShape 3" descr="(question)">
          <a:extLst>
            <a:ext uri="{FF2B5EF4-FFF2-40B4-BE49-F238E27FC236}">
              <a16:creationId xmlns:a16="http://schemas.microsoft.com/office/drawing/2014/main" id="{50755371-8046-43BA-971D-9B7313F32F1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23" name="AutoShape 3" descr="(question)">
          <a:extLst>
            <a:ext uri="{FF2B5EF4-FFF2-40B4-BE49-F238E27FC236}">
              <a16:creationId xmlns:a16="http://schemas.microsoft.com/office/drawing/2014/main" id="{B08547A5-4EE9-4206-B49F-25EE997FBC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24" name="AutoShape 3" descr="(question)">
          <a:extLst>
            <a:ext uri="{FF2B5EF4-FFF2-40B4-BE49-F238E27FC236}">
              <a16:creationId xmlns:a16="http://schemas.microsoft.com/office/drawing/2014/main" id="{B2BAAE0D-BA57-494A-B868-1CFAB77F60B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25" name="AutoShape 3" descr="(question)">
          <a:extLst>
            <a:ext uri="{FF2B5EF4-FFF2-40B4-BE49-F238E27FC236}">
              <a16:creationId xmlns:a16="http://schemas.microsoft.com/office/drawing/2014/main" id="{CD22FD7E-A332-441E-BE29-E788B6B3AA4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26" name="AutoShape 3" descr="(question)">
          <a:extLst>
            <a:ext uri="{FF2B5EF4-FFF2-40B4-BE49-F238E27FC236}">
              <a16:creationId xmlns:a16="http://schemas.microsoft.com/office/drawing/2014/main" id="{8814E9F6-9516-4739-B66B-6F0CFC0561E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27" name="AutoShape 3" descr="(question)">
          <a:extLst>
            <a:ext uri="{FF2B5EF4-FFF2-40B4-BE49-F238E27FC236}">
              <a16:creationId xmlns:a16="http://schemas.microsoft.com/office/drawing/2014/main" id="{9BF72871-1535-494F-8C8C-82F7E3DDDA7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28" name="AutoShape 3" descr="(question)">
          <a:extLst>
            <a:ext uri="{FF2B5EF4-FFF2-40B4-BE49-F238E27FC236}">
              <a16:creationId xmlns:a16="http://schemas.microsoft.com/office/drawing/2014/main" id="{DCAB15C2-AE4C-4A2C-AAC2-78D9B935B8C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29" name="AutoShape 3" descr="(question)">
          <a:extLst>
            <a:ext uri="{FF2B5EF4-FFF2-40B4-BE49-F238E27FC236}">
              <a16:creationId xmlns:a16="http://schemas.microsoft.com/office/drawing/2014/main" id="{9C622EE2-A13C-4407-84BC-249E37706E2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30" name="AutoShape 3" descr="(question)">
          <a:extLst>
            <a:ext uri="{FF2B5EF4-FFF2-40B4-BE49-F238E27FC236}">
              <a16:creationId xmlns:a16="http://schemas.microsoft.com/office/drawing/2014/main" id="{10CF1C0C-8046-4198-8B20-C8D97F49032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31" name="AutoShape 3" descr="(question)">
          <a:extLst>
            <a:ext uri="{FF2B5EF4-FFF2-40B4-BE49-F238E27FC236}">
              <a16:creationId xmlns:a16="http://schemas.microsoft.com/office/drawing/2014/main" id="{2D05DCD5-977C-4652-9178-5C95D00F712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32" name="AutoShape 3" descr="(question)">
          <a:extLst>
            <a:ext uri="{FF2B5EF4-FFF2-40B4-BE49-F238E27FC236}">
              <a16:creationId xmlns:a16="http://schemas.microsoft.com/office/drawing/2014/main" id="{50967F6D-1109-498E-82D4-3EFFDD66FAD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33" name="AutoShape 3" descr="(question)">
          <a:extLst>
            <a:ext uri="{FF2B5EF4-FFF2-40B4-BE49-F238E27FC236}">
              <a16:creationId xmlns:a16="http://schemas.microsoft.com/office/drawing/2014/main" id="{944BBB4C-B924-402F-8A48-A6EC702BDD9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34" name="AutoShape 3" descr="(question)">
          <a:extLst>
            <a:ext uri="{FF2B5EF4-FFF2-40B4-BE49-F238E27FC236}">
              <a16:creationId xmlns:a16="http://schemas.microsoft.com/office/drawing/2014/main" id="{592D905D-BA48-4C40-9A78-0949F5B2925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35" name="AutoShape 3" descr="(question)">
          <a:extLst>
            <a:ext uri="{FF2B5EF4-FFF2-40B4-BE49-F238E27FC236}">
              <a16:creationId xmlns:a16="http://schemas.microsoft.com/office/drawing/2014/main" id="{444234FA-9D28-465E-A626-1FC7850AA7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36" name="AutoShape 3" descr="(question)">
          <a:extLst>
            <a:ext uri="{FF2B5EF4-FFF2-40B4-BE49-F238E27FC236}">
              <a16:creationId xmlns:a16="http://schemas.microsoft.com/office/drawing/2014/main" id="{56A0E498-4A01-4CAA-BC55-B8ACBD26D63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37" name="AutoShape 3" descr="(question)">
          <a:extLst>
            <a:ext uri="{FF2B5EF4-FFF2-40B4-BE49-F238E27FC236}">
              <a16:creationId xmlns:a16="http://schemas.microsoft.com/office/drawing/2014/main" id="{A080FD91-9545-41D2-9937-6E96E5AF8CD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38" name="AutoShape 3" descr="(question)">
          <a:extLst>
            <a:ext uri="{FF2B5EF4-FFF2-40B4-BE49-F238E27FC236}">
              <a16:creationId xmlns:a16="http://schemas.microsoft.com/office/drawing/2014/main" id="{68022379-A0D9-4339-B077-AFE5B82455E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39" name="AutoShape 3" descr="(question)">
          <a:extLst>
            <a:ext uri="{FF2B5EF4-FFF2-40B4-BE49-F238E27FC236}">
              <a16:creationId xmlns:a16="http://schemas.microsoft.com/office/drawing/2014/main" id="{50011341-D58E-43C2-B4D6-6F3A62834DE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40" name="AutoShape 3" descr="(question)">
          <a:extLst>
            <a:ext uri="{FF2B5EF4-FFF2-40B4-BE49-F238E27FC236}">
              <a16:creationId xmlns:a16="http://schemas.microsoft.com/office/drawing/2014/main" id="{93EE80A0-E6C0-46BB-9CF0-550C8E330D4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41" name="AutoShape 3" descr="(question)">
          <a:extLst>
            <a:ext uri="{FF2B5EF4-FFF2-40B4-BE49-F238E27FC236}">
              <a16:creationId xmlns:a16="http://schemas.microsoft.com/office/drawing/2014/main" id="{3CB94731-2104-4009-AEF3-E815BAAB906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42" name="AutoShape 3" descr="(question)">
          <a:extLst>
            <a:ext uri="{FF2B5EF4-FFF2-40B4-BE49-F238E27FC236}">
              <a16:creationId xmlns:a16="http://schemas.microsoft.com/office/drawing/2014/main" id="{58FAD14A-77B8-48E9-A07C-76FE47B3611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43" name="AutoShape 3" descr="(question)">
          <a:extLst>
            <a:ext uri="{FF2B5EF4-FFF2-40B4-BE49-F238E27FC236}">
              <a16:creationId xmlns:a16="http://schemas.microsoft.com/office/drawing/2014/main" id="{8CA7B671-E570-4B33-BA7C-9B5BCF6FD70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44" name="AutoShape 3" descr="(question)">
          <a:extLst>
            <a:ext uri="{FF2B5EF4-FFF2-40B4-BE49-F238E27FC236}">
              <a16:creationId xmlns:a16="http://schemas.microsoft.com/office/drawing/2014/main" id="{08F3BE44-C0D7-4726-9E75-8154D0567FC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45" name="AutoShape 3" descr="(question)">
          <a:extLst>
            <a:ext uri="{FF2B5EF4-FFF2-40B4-BE49-F238E27FC236}">
              <a16:creationId xmlns:a16="http://schemas.microsoft.com/office/drawing/2014/main" id="{B07A76CC-9453-4E7B-94B5-DA3DE0A379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46" name="AutoShape 3" descr="(question)">
          <a:extLst>
            <a:ext uri="{FF2B5EF4-FFF2-40B4-BE49-F238E27FC236}">
              <a16:creationId xmlns:a16="http://schemas.microsoft.com/office/drawing/2014/main" id="{A661E524-5CB6-43A7-B414-D37944F5C48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47" name="AutoShape 3" descr="(question)">
          <a:extLst>
            <a:ext uri="{FF2B5EF4-FFF2-40B4-BE49-F238E27FC236}">
              <a16:creationId xmlns:a16="http://schemas.microsoft.com/office/drawing/2014/main" id="{84BC581E-9EDF-4E4D-8937-6BDFC6A3326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48" name="AutoShape 3" descr="(question)">
          <a:extLst>
            <a:ext uri="{FF2B5EF4-FFF2-40B4-BE49-F238E27FC236}">
              <a16:creationId xmlns:a16="http://schemas.microsoft.com/office/drawing/2014/main" id="{18F7D307-F67B-4CEE-9332-80558EECD63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49" name="AutoShape 3" descr="(question)">
          <a:extLst>
            <a:ext uri="{FF2B5EF4-FFF2-40B4-BE49-F238E27FC236}">
              <a16:creationId xmlns:a16="http://schemas.microsoft.com/office/drawing/2014/main" id="{CE6A2B12-9786-4DEA-A360-E9722874141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50" name="AutoShape 3" descr="(question)">
          <a:extLst>
            <a:ext uri="{FF2B5EF4-FFF2-40B4-BE49-F238E27FC236}">
              <a16:creationId xmlns:a16="http://schemas.microsoft.com/office/drawing/2014/main" id="{DD597DAC-B407-4FDD-B713-8E6FF6D266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51" name="AutoShape 3" descr="(question)">
          <a:extLst>
            <a:ext uri="{FF2B5EF4-FFF2-40B4-BE49-F238E27FC236}">
              <a16:creationId xmlns:a16="http://schemas.microsoft.com/office/drawing/2014/main" id="{D1273804-0239-4ECE-A4B9-3E88E8AA3AA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52" name="AutoShape 3" descr="(question)">
          <a:extLst>
            <a:ext uri="{FF2B5EF4-FFF2-40B4-BE49-F238E27FC236}">
              <a16:creationId xmlns:a16="http://schemas.microsoft.com/office/drawing/2014/main" id="{E680EBD7-AC19-4E41-8529-F5BDEF347A2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53" name="AutoShape 3" descr="(question)">
          <a:extLst>
            <a:ext uri="{FF2B5EF4-FFF2-40B4-BE49-F238E27FC236}">
              <a16:creationId xmlns:a16="http://schemas.microsoft.com/office/drawing/2014/main" id="{9F0B2AC0-4163-4577-9AF6-FDCEC178995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54" name="AutoShape 3" descr="(question)">
          <a:extLst>
            <a:ext uri="{FF2B5EF4-FFF2-40B4-BE49-F238E27FC236}">
              <a16:creationId xmlns:a16="http://schemas.microsoft.com/office/drawing/2014/main" id="{1D7BE606-B825-444C-90C1-F32EC820A5C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55" name="AutoShape 3" descr="(question)">
          <a:extLst>
            <a:ext uri="{FF2B5EF4-FFF2-40B4-BE49-F238E27FC236}">
              <a16:creationId xmlns:a16="http://schemas.microsoft.com/office/drawing/2014/main" id="{DB22C7D5-1848-4A01-913D-2E262C44F13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56" name="AutoShape 3" descr="(question)">
          <a:extLst>
            <a:ext uri="{FF2B5EF4-FFF2-40B4-BE49-F238E27FC236}">
              <a16:creationId xmlns:a16="http://schemas.microsoft.com/office/drawing/2014/main" id="{15149DBD-169D-4A08-A840-A5EC3D8EEBD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57" name="AutoShape 3" descr="(question)">
          <a:extLst>
            <a:ext uri="{FF2B5EF4-FFF2-40B4-BE49-F238E27FC236}">
              <a16:creationId xmlns:a16="http://schemas.microsoft.com/office/drawing/2014/main" id="{BF9AB5DD-7743-4B27-A0E4-5334DF504C1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58" name="AutoShape 3" descr="(question)">
          <a:extLst>
            <a:ext uri="{FF2B5EF4-FFF2-40B4-BE49-F238E27FC236}">
              <a16:creationId xmlns:a16="http://schemas.microsoft.com/office/drawing/2014/main" id="{153057F6-9326-4BCE-9E97-FDE99744D26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59" name="AutoShape 3" descr="(question)">
          <a:extLst>
            <a:ext uri="{FF2B5EF4-FFF2-40B4-BE49-F238E27FC236}">
              <a16:creationId xmlns:a16="http://schemas.microsoft.com/office/drawing/2014/main" id="{E3ADF14E-0349-45D0-BFF3-6468ED2A12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60" name="AutoShape 3" descr="(question)">
          <a:extLst>
            <a:ext uri="{FF2B5EF4-FFF2-40B4-BE49-F238E27FC236}">
              <a16:creationId xmlns:a16="http://schemas.microsoft.com/office/drawing/2014/main" id="{3A449804-70A3-48CD-8E64-4F0A0DA70B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61" name="AutoShape 3" descr="(question)">
          <a:extLst>
            <a:ext uri="{FF2B5EF4-FFF2-40B4-BE49-F238E27FC236}">
              <a16:creationId xmlns:a16="http://schemas.microsoft.com/office/drawing/2014/main" id="{326E4334-2FA3-4993-9273-DA8F1933EEB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62" name="AutoShape 3" descr="(question)">
          <a:extLst>
            <a:ext uri="{FF2B5EF4-FFF2-40B4-BE49-F238E27FC236}">
              <a16:creationId xmlns:a16="http://schemas.microsoft.com/office/drawing/2014/main" id="{A2CB70D8-1DC8-4DEA-A1E6-7BCB11117D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63" name="AutoShape 3" descr="(question)">
          <a:extLst>
            <a:ext uri="{FF2B5EF4-FFF2-40B4-BE49-F238E27FC236}">
              <a16:creationId xmlns:a16="http://schemas.microsoft.com/office/drawing/2014/main" id="{75D354FD-0CEF-4CFB-AA6B-8670465808C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64" name="AutoShape 3" descr="(question)">
          <a:extLst>
            <a:ext uri="{FF2B5EF4-FFF2-40B4-BE49-F238E27FC236}">
              <a16:creationId xmlns:a16="http://schemas.microsoft.com/office/drawing/2014/main" id="{5D869E9F-91F0-47E9-A012-F5568CFB153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65" name="AutoShape 3" descr="(question)">
          <a:extLst>
            <a:ext uri="{FF2B5EF4-FFF2-40B4-BE49-F238E27FC236}">
              <a16:creationId xmlns:a16="http://schemas.microsoft.com/office/drawing/2014/main" id="{EEBC0B0B-5736-40EC-8016-D25A0F21E4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66" name="AutoShape 3" descr="(question)">
          <a:extLst>
            <a:ext uri="{FF2B5EF4-FFF2-40B4-BE49-F238E27FC236}">
              <a16:creationId xmlns:a16="http://schemas.microsoft.com/office/drawing/2014/main" id="{3018D769-3E33-4B8B-A255-7175022AB2E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67" name="AutoShape 3" descr="(question)">
          <a:extLst>
            <a:ext uri="{FF2B5EF4-FFF2-40B4-BE49-F238E27FC236}">
              <a16:creationId xmlns:a16="http://schemas.microsoft.com/office/drawing/2014/main" id="{028C94EF-B5A9-4235-B55E-908825E2881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68" name="AutoShape 3" descr="(question)">
          <a:extLst>
            <a:ext uri="{FF2B5EF4-FFF2-40B4-BE49-F238E27FC236}">
              <a16:creationId xmlns:a16="http://schemas.microsoft.com/office/drawing/2014/main" id="{E5D30E60-683D-4785-AADB-C4812506B4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69" name="AutoShape 3" descr="(question)">
          <a:extLst>
            <a:ext uri="{FF2B5EF4-FFF2-40B4-BE49-F238E27FC236}">
              <a16:creationId xmlns:a16="http://schemas.microsoft.com/office/drawing/2014/main" id="{6AE7E41C-6108-488F-A08F-39F5AFE34D1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70" name="AutoShape 3" descr="(question)">
          <a:extLst>
            <a:ext uri="{FF2B5EF4-FFF2-40B4-BE49-F238E27FC236}">
              <a16:creationId xmlns:a16="http://schemas.microsoft.com/office/drawing/2014/main" id="{ABFF2348-0290-4E80-BC6D-577A49C2074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71" name="AutoShape 3" descr="(question)">
          <a:extLst>
            <a:ext uri="{FF2B5EF4-FFF2-40B4-BE49-F238E27FC236}">
              <a16:creationId xmlns:a16="http://schemas.microsoft.com/office/drawing/2014/main" id="{6E32884F-A6BD-4902-9576-327B455F9FE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72" name="AutoShape 3" descr="(question)">
          <a:extLst>
            <a:ext uri="{FF2B5EF4-FFF2-40B4-BE49-F238E27FC236}">
              <a16:creationId xmlns:a16="http://schemas.microsoft.com/office/drawing/2014/main" id="{EEC40D00-79FF-41CE-883B-F227B21DA7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73" name="AutoShape 3" descr="(question)">
          <a:extLst>
            <a:ext uri="{FF2B5EF4-FFF2-40B4-BE49-F238E27FC236}">
              <a16:creationId xmlns:a16="http://schemas.microsoft.com/office/drawing/2014/main" id="{2C9BA799-6982-4242-B264-9B8CFB18397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74" name="AutoShape 3" descr="(question)">
          <a:extLst>
            <a:ext uri="{FF2B5EF4-FFF2-40B4-BE49-F238E27FC236}">
              <a16:creationId xmlns:a16="http://schemas.microsoft.com/office/drawing/2014/main" id="{9603D5E6-5FFF-4D44-A1CB-098B9F02DD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75" name="AutoShape 3" descr="(question)">
          <a:extLst>
            <a:ext uri="{FF2B5EF4-FFF2-40B4-BE49-F238E27FC236}">
              <a16:creationId xmlns:a16="http://schemas.microsoft.com/office/drawing/2014/main" id="{028C48B9-CEEA-44A6-A5F4-98A1F4D7EEC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76" name="AutoShape 3" descr="(question)">
          <a:extLst>
            <a:ext uri="{FF2B5EF4-FFF2-40B4-BE49-F238E27FC236}">
              <a16:creationId xmlns:a16="http://schemas.microsoft.com/office/drawing/2014/main" id="{158F4A54-0F41-41D3-9131-BBF646323AD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77" name="AutoShape 3" descr="(question)">
          <a:extLst>
            <a:ext uri="{FF2B5EF4-FFF2-40B4-BE49-F238E27FC236}">
              <a16:creationId xmlns:a16="http://schemas.microsoft.com/office/drawing/2014/main" id="{AB32ABAC-ECAC-4314-82D5-2FBC05EE04A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78" name="AutoShape 3" descr="(question)">
          <a:extLst>
            <a:ext uri="{FF2B5EF4-FFF2-40B4-BE49-F238E27FC236}">
              <a16:creationId xmlns:a16="http://schemas.microsoft.com/office/drawing/2014/main" id="{80AA4A15-B9FD-4998-BB04-B16C69C54B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79" name="AutoShape 3" descr="(question)">
          <a:extLst>
            <a:ext uri="{FF2B5EF4-FFF2-40B4-BE49-F238E27FC236}">
              <a16:creationId xmlns:a16="http://schemas.microsoft.com/office/drawing/2014/main" id="{75CB1052-C640-4E36-876C-F9E910FB007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80" name="AutoShape 3" descr="(question)">
          <a:extLst>
            <a:ext uri="{FF2B5EF4-FFF2-40B4-BE49-F238E27FC236}">
              <a16:creationId xmlns:a16="http://schemas.microsoft.com/office/drawing/2014/main" id="{411FA575-0EEF-40E3-A292-BBC8CF25CFF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81" name="AutoShape 3" descr="(question)">
          <a:extLst>
            <a:ext uri="{FF2B5EF4-FFF2-40B4-BE49-F238E27FC236}">
              <a16:creationId xmlns:a16="http://schemas.microsoft.com/office/drawing/2014/main" id="{D84F7C69-33A6-47AB-8FE2-7C4E35D2C7C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82" name="AutoShape 3" descr="(question)">
          <a:extLst>
            <a:ext uri="{FF2B5EF4-FFF2-40B4-BE49-F238E27FC236}">
              <a16:creationId xmlns:a16="http://schemas.microsoft.com/office/drawing/2014/main" id="{AF41D7C3-92E0-4978-8F22-52DE8642A03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83" name="AutoShape 3" descr="(question)">
          <a:extLst>
            <a:ext uri="{FF2B5EF4-FFF2-40B4-BE49-F238E27FC236}">
              <a16:creationId xmlns:a16="http://schemas.microsoft.com/office/drawing/2014/main" id="{C74B9FB5-A3C5-4974-B1A5-26DF2E43FBE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84" name="AutoShape 3" descr="(question)">
          <a:extLst>
            <a:ext uri="{FF2B5EF4-FFF2-40B4-BE49-F238E27FC236}">
              <a16:creationId xmlns:a16="http://schemas.microsoft.com/office/drawing/2014/main" id="{23D6E4E4-7A76-4D12-8FDF-81630283C3A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85" name="AutoShape 3" descr="(question)">
          <a:extLst>
            <a:ext uri="{FF2B5EF4-FFF2-40B4-BE49-F238E27FC236}">
              <a16:creationId xmlns:a16="http://schemas.microsoft.com/office/drawing/2014/main" id="{940625AE-B353-45A1-9D83-3857ED20FC7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86" name="AutoShape 3" descr="(question)">
          <a:extLst>
            <a:ext uri="{FF2B5EF4-FFF2-40B4-BE49-F238E27FC236}">
              <a16:creationId xmlns:a16="http://schemas.microsoft.com/office/drawing/2014/main" id="{0D05008B-FE7D-458F-8378-EB003FF693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87" name="AutoShape 3" descr="(question)">
          <a:extLst>
            <a:ext uri="{FF2B5EF4-FFF2-40B4-BE49-F238E27FC236}">
              <a16:creationId xmlns:a16="http://schemas.microsoft.com/office/drawing/2014/main" id="{688011E1-2328-4D03-B981-84D121FB73B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88" name="AutoShape 3" descr="(question)">
          <a:extLst>
            <a:ext uri="{FF2B5EF4-FFF2-40B4-BE49-F238E27FC236}">
              <a16:creationId xmlns:a16="http://schemas.microsoft.com/office/drawing/2014/main" id="{13544D26-47D9-467B-A747-0DB4E21AB4E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89" name="AutoShape 3" descr="(question)">
          <a:extLst>
            <a:ext uri="{FF2B5EF4-FFF2-40B4-BE49-F238E27FC236}">
              <a16:creationId xmlns:a16="http://schemas.microsoft.com/office/drawing/2014/main" id="{713D6B61-E671-4C3A-A5DB-966A90D35F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90" name="AutoShape 3" descr="(question)">
          <a:extLst>
            <a:ext uri="{FF2B5EF4-FFF2-40B4-BE49-F238E27FC236}">
              <a16:creationId xmlns:a16="http://schemas.microsoft.com/office/drawing/2014/main" id="{CEBDF002-2C63-4E78-A700-0C7E415FE2F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91" name="AutoShape 3" descr="(question)">
          <a:extLst>
            <a:ext uri="{FF2B5EF4-FFF2-40B4-BE49-F238E27FC236}">
              <a16:creationId xmlns:a16="http://schemas.microsoft.com/office/drawing/2014/main" id="{7F24DF2E-A2DB-4154-BBD7-738AA14A6AB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92" name="AutoShape 3" descr="(question)">
          <a:extLst>
            <a:ext uri="{FF2B5EF4-FFF2-40B4-BE49-F238E27FC236}">
              <a16:creationId xmlns:a16="http://schemas.microsoft.com/office/drawing/2014/main" id="{BA3EFDFB-D762-429A-9E1C-C7084AAD50E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93" name="AutoShape 3" descr="(question)">
          <a:extLst>
            <a:ext uri="{FF2B5EF4-FFF2-40B4-BE49-F238E27FC236}">
              <a16:creationId xmlns:a16="http://schemas.microsoft.com/office/drawing/2014/main" id="{50621DDE-51F3-49EF-9A35-83F219F2821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94" name="AutoShape 3" descr="(question)">
          <a:extLst>
            <a:ext uri="{FF2B5EF4-FFF2-40B4-BE49-F238E27FC236}">
              <a16:creationId xmlns:a16="http://schemas.microsoft.com/office/drawing/2014/main" id="{6BE8FC25-232E-4D1F-ADF8-6DEC3C2C4E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95" name="AutoShape 3" descr="(question)">
          <a:extLst>
            <a:ext uri="{FF2B5EF4-FFF2-40B4-BE49-F238E27FC236}">
              <a16:creationId xmlns:a16="http://schemas.microsoft.com/office/drawing/2014/main" id="{3223BE6B-A304-4A6D-B7E0-94D269DD308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96" name="AutoShape 3" descr="(question)">
          <a:extLst>
            <a:ext uri="{FF2B5EF4-FFF2-40B4-BE49-F238E27FC236}">
              <a16:creationId xmlns:a16="http://schemas.microsoft.com/office/drawing/2014/main" id="{29F4623B-B5CC-4369-A230-ADA0CFCDF4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97" name="AutoShape 3" descr="(question)">
          <a:extLst>
            <a:ext uri="{FF2B5EF4-FFF2-40B4-BE49-F238E27FC236}">
              <a16:creationId xmlns:a16="http://schemas.microsoft.com/office/drawing/2014/main" id="{E5E413A0-0DAE-42EC-8C61-2B34728B9C8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98" name="AutoShape 3" descr="(question)">
          <a:extLst>
            <a:ext uri="{FF2B5EF4-FFF2-40B4-BE49-F238E27FC236}">
              <a16:creationId xmlns:a16="http://schemas.microsoft.com/office/drawing/2014/main" id="{E7C9478C-7969-4C7E-B62B-CDEDF47B475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99" name="AutoShape 3" descr="(question)">
          <a:extLst>
            <a:ext uri="{FF2B5EF4-FFF2-40B4-BE49-F238E27FC236}">
              <a16:creationId xmlns:a16="http://schemas.microsoft.com/office/drawing/2014/main" id="{15CB6405-4160-4CF0-909F-249F8EFAF86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00" name="AutoShape 3" descr="(question)">
          <a:extLst>
            <a:ext uri="{FF2B5EF4-FFF2-40B4-BE49-F238E27FC236}">
              <a16:creationId xmlns:a16="http://schemas.microsoft.com/office/drawing/2014/main" id="{6DFBEA3C-842D-4977-95BA-35744A1A08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01" name="AutoShape 3" descr="(question)">
          <a:extLst>
            <a:ext uri="{FF2B5EF4-FFF2-40B4-BE49-F238E27FC236}">
              <a16:creationId xmlns:a16="http://schemas.microsoft.com/office/drawing/2014/main" id="{06933C68-E24D-4915-8679-A5B3733D9CC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02" name="AutoShape 3" descr="(question)">
          <a:extLst>
            <a:ext uri="{FF2B5EF4-FFF2-40B4-BE49-F238E27FC236}">
              <a16:creationId xmlns:a16="http://schemas.microsoft.com/office/drawing/2014/main" id="{8D420F9B-7090-4663-9EAD-5F553E1656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03" name="AutoShape 3" descr="(question)">
          <a:extLst>
            <a:ext uri="{FF2B5EF4-FFF2-40B4-BE49-F238E27FC236}">
              <a16:creationId xmlns:a16="http://schemas.microsoft.com/office/drawing/2014/main" id="{EED9F0F1-0B29-46E7-9949-3CB14B3F197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04" name="AutoShape 3" descr="(question)">
          <a:extLst>
            <a:ext uri="{FF2B5EF4-FFF2-40B4-BE49-F238E27FC236}">
              <a16:creationId xmlns:a16="http://schemas.microsoft.com/office/drawing/2014/main" id="{283B2FB5-406B-4A43-A075-B6BBE094D31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05" name="AutoShape 3" descr="(question)">
          <a:extLst>
            <a:ext uri="{FF2B5EF4-FFF2-40B4-BE49-F238E27FC236}">
              <a16:creationId xmlns:a16="http://schemas.microsoft.com/office/drawing/2014/main" id="{4285AE83-94E5-401F-A926-718C039D237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06" name="AutoShape 3" descr="(question)">
          <a:extLst>
            <a:ext uri="{FF2B5EF4-FFF2-40B4-BE49-F238E27FC236}">
              <a16:creationId xmlns:a16="http://schemas.microsoft.com/office/drawing/2014/main" id="{D501330F-844D-47DD-AEEB-65A3A962403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07" name="AutoShape 3" descr="(question)">
          <a:extLst>
            <a:ext uri="{FF2B5EF4-FFF2-40B4-BE49-F238E27FC236}">
              <a16:creationId xmlns:a16="http://schemas.microsoft.com/office/drawing/2014/main" id="{747BAD62-A452-4178-A6AD-8162D1F0392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08" name="AutoShape 3" descr="(question)">
          <a:extLst>
            <a:ext uri="{FF2B5EF4-FFF2-40B4-BE49-F238E27FC236}">
              <a16:creationId xmlns:a16="http://schemas.microsoft.com/office/drawing/2014/main" id="{3B17A078-0641-45BA-B9A5-17C65655409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09" name="AutoShape 3" descr="(question)">
          <a:extLst>
            <a:ext uri="{FF2B5EF4-FFF2-40B4-BE49-F238E27FC236}">
              <a16:creationId xmlns:a16="http://schemas.microsoft.com/office/drawing/2014/main" id="{97C99283-D75A-49C9-81D3-ACB3F57BA47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10" name="AutoShape 3" descr="(question)">
          <a:extLst>
            <a:ext uri="{FF2B5EF4-FFF2-40B4-BE49-F238E27FC236}">
              <a16:creationId xmlns:a16="http://schemas.microsoft.com/office/drawing/2014/main" id="{2D078409-7927-4F33-9BA8-4DEE653CB7C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11" name="AutoShape 3" descr="(question)">
          <a:extLst>
            <a:ext uri="{FF2B5EF4-FFF2-40B4-BE49-F238E27FC236}">
              <a16:creationId xmlns:a16="http://schemas.microsoft.com/office/drawing/2014/main" id="{779C8CFD-F0BD-4E0C-BBBE-297FD241E6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12" name="AutoShape 3" descr="(question)">
          <a:extLst>
            <a:ext uri="{FF2B5EF4-FFF2-40B4-BE49-F238E27FC236}">
              <a16:creationId xmlns:a16="http://schemas.microsoft.com/office/drawing/2014/main" id="{4F75C264-67EE-4859-9BD2-513C2A4B9B5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13" name="AutoShape 3" descr="(question)">
          <a:extLst>
            <a:ext uri="{FF2B5EF4-FFF2-40B4-BE49-F238E27FC236}">
              <a16:creationId xmlns:a16="http://schemas.microsoft.com/office/drawing/2014/main" id="{FE3E3092-B20C-4349-8807-E2E4A8FB2B1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14" name="AutoShape 3" descr="(question)">
          <a:extLst>
            <a:ext uri="{FF2B5EF4-FFF2-40B4-BE49-F238E27FC236}">
              <a16:creationId xmlns:a16="http://schemas.microsoft.com/office/drawing/2014/main" id="{39020F0A-28FF-4AC3-BEE1-18D5D7F97B8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15" name="AutoShape 3" descr="(question)">
          <a:extLst>
            <a:ext uri="{FF2B5EF4-FFF2-40B4-BE49-F238E27FC236}">
              <a16:creationId xmlns:a16="http://schemas.microsoft.com/office/drawing/2014/main" id="{67A4C045-0799-455E-B8A5-0BA42ACC419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16" name="AutoShape 3" descr="(question)">
          <a:extLst>
            <a:ext uri="{FF2B5EF4-FFF2-40B4-BE49-F238E27FC236}">
              <a16:creationId xmlns:a16="http://schemas.microsoft.com/office/drawing/2014/main" id="{A324AB4B-28A7-4B9F-A2AE-0F768BBEBD3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17" name="AutoShape 3" descr="(question)">
          <a:extLst>
            <a:ext uri="{FF2B5EF4-FFF2-40B4-BE49-F238E27FC236}">
              <a16:creationId xmlns:a16="http://schemas.microsoft.com/office/drawing/2014/main" id="{135DA171-53DC-4755-8B50-BD6A2047161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18" name="AutoShape 3" descr="(question)">
          <a:extLst>
            <a:ext uri="{FF2B5EF4-FFF2-40B4-BE49-F238E27FC236}">
              <a16:creationId xmlns:a16="http://schemas.microsoft.com/office/drawing/2014/main" id="{41453AB0-3CFC-4098-ABD4-3C18C97B0E7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19" name="AutoShape 3" descr="(question)">
          <a:extLst>
            <a:ext uri="{FF2B5EF4-FFF2-40B4-BE49-F238E27FC236}">
              <a16:creationId xmlns:a16="http://schemas.microsoft.com/office/drawing/2014/main" id="{7ACA0BFF-0FF8-4179-97D8-53EF70916CC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20" name="AutoShape 3" descr="(question)">
          <a:extLst>
            <a:ext uri="{FF2B5EF4-FFF2-40B4-BE49-F238E27FC236}">
              <a16:creationId xmlns:a16="http://schemas.microsoft.com/office/drawing/2014/main" id="{096F9A45-DC5C-48A4-B076-CB292EE022B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21" name="AutoShape 3" descr="(question)">
          <a:extLst>
            <a:ext uri="{FF2B5EF4-FFF2-40B4-BE49-F238E27FC236}">
              <a16:creationId xmlns:a16="http://schemas.microsoft.com/office/drawing/2014/main" id="{18D0605B-10AA-4141-B98A-191957867B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22" name="AutoShape 3" descr="(question)">
          <a:extLst>
            <a:ext uri="{FF2B5EF4-FFF2-40B4-BE49-F238E27FC236}">
              <a16:creationId xmlns:a16="http://schemas.microsoft.com/office/drawing/2014/main" id="{53D974D6-EF00-4CEB-A460-B57FD242555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23" name="AutoShape 3" descr="(question)">
          <a:extLst>
            <a:ext uri="{FF2B5EF4-FFF2-40B4-BE49-F238E27FC236}">
              <a16:creationId xmlns:a16="http://schemas.microsoft.com/office/drawing/2014/main" id="{2402A4F4-B75A-4EBC-AD24-113C632B72E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24" name="AutoShape 3" descr="(question)">
          <a:extLst>
            <a:ext uri="{FF2B5EF4-FFF2-40B4-BE49-F238E27FC236}">
              <a16:creationId xmlns:a16="http://schemas.microsoft.com/office/drawing/2014/main" id="{875FC8BD-7A17-414C-A10B-4270DC0D4E3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25" name="AutoShape 3" descr="(question)">
          <a:extLst>
            <a:ext uri="{FF2B5EF4-FFF2-40B4-BE49-F238E27FC236}">
              <a16:creationId xmlns:a16="http://schemas.microsoft.com/office/drawing/2014/main" id="{89F5649D-7613-4211-8A7A-D4543B34F60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26" name="AutoShape 3" descr="(question)">
          <a:extLst>
            <a:ext uri="{FF2B5EF4-FFF2-40B4-BE49-F238E27FC236}">
              <a16:creationId xmlns:a16="http://schemas.microsoft.com/office/drawing/2014/main" id="{C7F9DDB0-BA66-41AE-B048-692113FFEE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27" name="AutoShape 3" descr="(question)">
          <a:extLst>
            <a:ext uri="{FF2B5EF4-FFF2-40B4-BE49-F238E27FC236}">
              <a16:creationId xmlns:a16="http://schemas.microsoft.com/office/drawing/2014/main" id="{308D6902-3ACB-43A5-A578-C81CA74D4EE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28" name="AutoShape 3" descr="(question)">
          <a:extLst>
            <a:ext uri="{FF2B5EF4-FFF2-40B4-BE49-F238E27FC236}">
              <a16:creationId xmlns:a16="http://schemas.microsoft.com/office/drawing/2014/main" id="{0F9D6A86-D433-4118-A20C-18189724B92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29" name="AutoShape 3" descr="(question)">
          <a:extLst>
            <a:ext uri="{FF2B5EF4-FFF2-40B4-BE49-F238E27FC236}">
              <a16:creationId xmlns:a16="http://schemas.microsoft.com/office/drawing/2014/main" id="{841807E0-770C-4866-9995-586476FC4D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30" name="AutoShape 3" descr="(question)">
          <a:extLst>
            <a:ext uri="{FF2B5EF4-FFF2-40B4-BE49-F238E27FC236}">
              <a16:creationId xmlns:a16="http://schemas.microsoft.com/office/drawing/2014/main" id="{992491DC-FF62-49F0-881A-639D335DB32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31" name="AutoShape 3" descr="(question)">
          <a:extLst>
            <a:ext uri="{FF2B5EF4-FFF2-40B4-BE49-F238E27FC236}">
              <a16:creationId xmlns:a16="http://schemas.microsoft.com/office/drawing/2014/main" id="{7171D371-F6AE-4611-BD9C-9C8F6B3E096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32" name="AutoShape 3" descr="(question)">
          <a:extLst>
            <a:ext uri="{FF2B5EF4-FFF2-40B4-BE49-F238E27FC236}">
              <a16:creationId xmlns:a16="http://schemas.microsoft.com/office/drawing/2014/main" id="{267F6DB4-A240-479B-9DEF-1F242C077E8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33" name="AutoShape 3" descr="(question)">
          <a:extLst>
            <a:ext uri="{FF2B5EF4-FFF2-40B4-BE49-F238E27FC236}">
              <a16:creationId xmlns:a16="http://schemas.microsoft.com/office/drawing/2014/main" id="{92CF3963-4156-4AEA-8DA5-BB61FEA31E7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34" name="AutoShape 3" descr="(question)">
          <a:extLst>
            <a:ext uri="{FF2B5EF4-FFF2-40B4-BE49-F238E27FC236}">
              <a16:creationId xmlns:a16="http://schemas.microsoft.com/office/drawing/2014/main" id="{DBEC46CD-45CC-435B-82B6-FFEFAA8684F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35" name="AutoShape 3" descr="(question)">
          <a:extLst>
            <a:ext uri="{FF2B5EF4-FFF2-40B4-BE49-F238E27FC236}">
              <a16:creationId xmlns:a16="http://schemas.microsoft.com/office/drawing/2014/main" id="{53DCA4E6-047C-4E4E-A41F-76ED8C02175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36" name="AutoShape 3" descr="(question)">
          <a:extLst>
            <a:ext uri="{FF2B5EF4-FFF2-40B4-BE49-F238E27FC236}">
              <a16:creationId xmlns:a16="http://schemas.microsoft.com/office/drawing/2014/main" id="{C29EC9FD-DF31-4CA3-BB56-0F73A9909E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37" name="AutoShape 3" descr="(question)">
          <a:extLst>
            <a:ext uri="{FF2B5EF4-FFF2-40B4-BE49-F238E27FC236}">
              <a16:creationId xmlns:a16="http://schemas.microsoft.com/office/drawing/2014/main" id="{240AAF48-60AF-47F9-814A-AE6D52A8D87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38" name="AutoShape 3" descr="(question)">
          <a:extLst>
            <a:ext uri="{FF2B5EF4-FFF2-40B4-BE49-F238E27FC236}">
              <a16:creationId xmlns:a16="http://schemas.microsoft.com/office/drawing/2014/main" id="{0738BAA2-5E09-4E0B-A45F-A3F44C8F011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39" name="AutoShape 3" descr="(question)">
          <a:extLst>
            <a:ext uri="{FF2B5EF4-FFF2-40B4-BE49-F238E27FC236}">
              <a16:creationId xmlns:a16="http://schemas.microsoft.com/office/drawing/2014/main" id="{A2107D15-0CAB-4247-8A7D-1B1FBC43503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40" name="AutoShape 3" descr="(question)">
          <a:extLst>
            <a:ext uri="{FF2B5EF4-FFF2-40B4-BE49-F238E27FC236}">
              <a16:creationId xmlns:a16="http://schemas.microsoft.com/office/drawing/2014/main" id="{D9D06F7F-F507-43A9-91B3-7F859ECC22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41" name="AutoShape 3" descr="(question)">
          <a:extLst>
            <a:ext uri="{FF2B5EF4-FFF2-40B4-BE49-F238E27FC236}">
              <a16:creationId xmlns:a16="http://schemas.microsoft.com/office/drawing/2014/main" id="{64B7C77E-7EA1-4610-8B2F-A632A9B24D0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42" name="AutoShape 3" descr="(question)">
          <a:extLst>
            <a:ext uri="{FF2B5EF4-FFF2-40B4-BE49-F238E27FC236}">
              <a16:creationId xmlns:a16="http://schemas.microsoft.com/office/drawing/2014/main" id="{EB8B5A7F-38D3-49A9-A3C2-B4D23579EE6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43" name="AutoShape 3" descr="(question)">
          <a:extLst>
            <a:ext uri="{FF2B5EF4-FFF2-40B4-BE49-F238E27FC236}">
              <a16:creationId xmlns:a16="http://schemas.microsoft.com/office/drawing/2014/main" id="{5C2BF8F0-2160-4B57-9475-A4AD0BB3DD0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44" name="AutoShape 3" descr="(question)">
          <a:extLst>
            <a:ext uri="{FF2B5EF4-FFF2-40B4-BE49-F238E27FC236}">
              <a16:creationId xmlns:a16="http://schemas.microsoft.com/office/drawing/2014/main" id="{ED827C5B-7A5A-40E9-AB5A-3E4642BA10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45" name="AutoShape 3" descr="(question)">
          <a:extLst>
            <a:ext uri="{FF2B5EF4-FFF2-40B4-BE49-F238E27FC236}">
              <a16:creationId xmlns:a16="http://schemas.microsoft.com/office/drawing/2014/main" id="{58354153-0BB1-4CAA-9156-6C14F45A2B9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46" name="AutoShape 3" descr="(question)">
          <a:extLst>
            <a:ext uri="{FF2B5EF4-FFF2-40B4-BE49-F238E27FC236}">
              <a16:creationId xmlns:a16="http://schemas.microsoft.com/office/drawing/2014/main" id="{9784C833-A583-4EF5-8F8A-F15729BD8B1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47" name="AutoShape 3" descr="(question)">
          <a:extLst>
            <a:ext uri="{FF2B5EF4-FFF2-40B4-BE49-F238E27FC236}">
              <a16:creationId xmlns:a16="http://schemas.microsoft.com/office/drawing/2014/main" id="{A3D98FC5-757F-405B-B826-92C6537FF64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48" name="AutoShape 3" descr="(question)">
          <a:extLst>
            <a:ext uri="{FF2B5EF4-FFF2-40B4-BE49-F238E27FC236}">
              <a16:creationId xmlns:a16="http://schemas.microsoft.com/office/drawing/2014/main" id="{ACD5E8C2-BD7E-47FD-B076-8B90F92C5DB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49" name="AutoShape 3" descr="(question)">
          <a:extLst>
            <a:ext uri="{FF2B5EF4-FFF2-40B4-BE49-F238E27FC236}">
              <a16:creationId xmlns:a16="http://schemas.microsoft.com/office/drawing/2014/main" id="{F4147BFC-1418-4AD7-8A90-120E2F92FF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50" name="AutoShape 3" descr="(question)">
          <a:extLst>
            <a:ext uri="{FF2B5EF4-FFF2-40B4-BE49-F238E27FC236}">
              <a16:creationId xmlns:a16="http://schemas.microsoft.com/office/drawing/2014/main" id="{5B3963C6-80FF-4D9A-B738-BF3A3B34210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51" name="AutoShape 3" descr="(question)">
          <a:extLst>
            <a:ext uri="{FF2B5EF4-FFF2-40B4-BE49-F238E27FC236}">
              <a16:creationId xmlns:a16="http://schemas.microsoft.com/office/drawing/2014/main" id="{97472851-2CEA-465D-AD6A-A113EA9CA1D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52" name="AutoShape 3" descr="(question)">
          <a:extLst>
            <a:ext uri="{FF2B5EF4-FFF2-40B4-BE49-F238E27FC236}">
              <a16:creationId xmlns:a16="http://schemas.microsoft.com/office/drawing/2014/main" id="{4AA7BDFA-B2C9-4767-B993-95A4346768D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53" name="AutoShape 3" descr="(question)">
          <a:extLst>
            <a:ext uri="{FF2B5EF4-FFF2-40B4-BE49-F238E27FC236}">
              <a16:creationId xmlns:a16="http://schemas.microsoft.com/office/drawing/2014/main" id="{76462145-A287-4BE6-A143-07AE90077FD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54" name="AutoShape 3" descr="(question)">
          <a:extLst>
            <a:ext uri="{FF2B5EF4-FFF2-40B4-BE49-F238E27FC236}">
              <a16:creationId xmlns:a16="http://schemas.microsoft.com/office/drawing/2014/main" id="{90A5005D-9284-40AE-96C1-E91EFF6CC0D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55" name="AutoShape 3" descr="(question)">
          <a:extLst>
            <a:ext uri="{FF2B5EF4-FFF2-40B4-BE49-F238E27FC236}">
              <a16:creationId xmlns:a16="http://schemas.microsoft.com/office/drawing/2014/main" id="{AE785C0C-97BA-4CAE-9E0E-88C15A925B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56" name="AutoShape 3" descr="(question)">
          <a:extLst>
            <a:ext uri="{FF2B5EF4-FFF2-40B4-BE49-F238E27FC236}">
              <a16:creationId xmlns:a16="http://schemas.microsoft.com/office/drawing/2014/main" id="{3B60B817-1157-4547-B903-174C922C6EE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104775</xdr:rowOff>
    </xdr:from>
    <xdr:to>
      <xdr:col>1</xdr:col>
      <xdr:colOff>1171575</xdr:colOff>
      <xdr:row>3</xdr:row>
      <xdr:rowOff>168531</xdr:rowOff>
    </xdr:to>
    <xdr:pic>
      <xdr:nvPicPr>
        <xdr:cNvPr id="3" name="Imagem 2">
          <a:extLst>
            <a:ext uri="{FF2B5EF4-FFF2-40B4-BE49-F238E27FC236}">
              <a16:creationId xmlns:a16="http://schemas.microsoft.com/office/drawing/2014/main" id="{E41B6E6C-DD79-4B9E-8AB2-BD79591FBD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104775"/>
          <a:ext cx="2009775" cy="69240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19051</xdr:colOff>
      <xdr:row>0</xdr:row>
      <xdr:rowOff>2044</xdr:rowOff>
    </xdr:from>
    <xdr:to>
      <xdr:col>0</xdr:col>
      <xdr:colOff>1428751</xdr:colOff>
      <xdr:row>2</xdr:row>
      <xdr:rowOff>59088</xdr:rowOff>
    </xdr:to>
    <xdr:pic>
      <xdr:nvPicPr>
        <xdr:cNvPr id="2" name="Imagem 1">
          <a:extLst>
            <a:ext uri="{FF2B5EF4-FFF2-40B4-BE49-F238E27FC236}">
              <a16:creationId xmlns:a16="http://schemas.microsoft.com/office/drawing/2014/main" id="{44EF89EE-7715-4846-A6EA-251E718733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1" y="2044"/>
          <a:ext cx="1409700" cy="48566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19051</xdr:colOff>
      <xdr:row>0</xdr:row>
      <xdr:rowOff>2044</xdr:rowOff>
    </xdr:from>
    <xdr:to>
      <xdr:col>1</xdr:col>
      <xdr:colOff>1</xdr:colOff>
      <xdr:row>2</xdr:row>
      <xdr:rowOff>59088</xdr:rowOff>
    </xdr:to>
    <xdr:pic>
      <xdr:nvPicPr>
        <xdr:cNvPr id="2" name="Imagem 1">
          <a:extLst>
            <a:ext uri="{FF2B5EF4-FFF2-40B4-BE49-F238E27FC236}">
              <a16:creationId xmlns:a16="http://schemas.microsoft.com/office/drawing/2014/main" id="{C099F07B-7DCD-4510-8D94-81A03133FA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1" y="2044"/>
          <a:ext cx="1409700" cy="48566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0</xdr:colOff>
      <xdr:row>25</xdr:row>
      <xdr:rowOff>0</xdr:rowOff>
    </xdr:from>
    <xdr:ext cx="304800" cy="304800"/>
    <xdr:sp macro="" textlink="">
      <xdr:nvSpPr>
        <xdr:cNvPr id="2" name="AutoShape 3" descr="(question)">
          <a:extLst>
            <a:ext uri="{FF2B5EF4-FFF2-40B4-BE49-F238E27FC236}">
              <a16:creationId xmlns:a16="http://schemas.microsoft.com/office/drawing/2014/main" id="{26DEBB50-D7ED-4B24-A468-C23D79CBF9B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381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 name="AutoShape 3" descr="(question)">
          <a:extLst>
            <a:ext uri="{FF2B5EF4-FFF2-40B4-BE49-F238E27FC236}">
              <a16:creationId xmlns:a16="http://schemas.microsoft.com/office/drawing/2014/main" id="{89483A58-7360-49AD-ABAE-C5B577BC77D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381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22</xdr:row>
      <xdr:rowOff>0</xdr:rowOff>
    </xdr:from>
    <xdr:ext cx="304800" cy="304800"/>
    <xdr:sp macro="" textlink="">
      <xdr:nvSpPr>
        <xdr:cNvPr id="4" name="AutoShape 3" descr="(question)">
          <a:extLst>
            <a:ext uri="{FF2B5EF4-FFF2-40B4-BE49-F238E27FC236}">
              <a16:creationId xmlns:a16="http://schemas.microsoft.com/office/drawing/2014/main" id="{D1CC0E6F-E476-4A27-B271-1B8FB86361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81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 name="AutoShape 3" descr="(question)">
          <a:extLst>
            <a:ext uri="{FF2B5EF4-FFF2-40B4-BE49-F238E27FC236}">
              <a16:creationId xmlns:a16="http://schemas.microsoft.com/office/drawing/2014/main" id="{12044A20-FE5B-4619-9EC0-F78D23EE7FB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00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 name="AutoShape 3" descr="(question)">
          <a:extLst>
            <a:ext uri="{FF2B5EF4-FFF2-40B4-BE49-F238E27FC236}">
              <a16:creationId xmlns:a16="http://schemas.microsoft.com/office/drawing/2014/main" id="{CA3E00FD-9F5F-4C1D-9295-7BDFCE4CB86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19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7" name="AutoShape 3" descr="(question)">
          <a:extLst>
            <a:ext uri="{FF2B5EF4-FFF2-40B4-BE49-F238E27FC236}">
              <a16:creationId xmlns:a16="http://schemas.microsoft.com/office/drawing/2014/main" id="{EC3AD7DB-299E-47F3-BD6B-E5E07E91FBE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381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8" name="AutoShape 3" descr="(question)">
          <a:extLst>
            <a:ext uri="{FF2B5EF4-FFF2-40B4-BE49-F238E27FC236}">
              <a16:creationId xmlns:a16="http://schemas.microsoft.com/office/drawing/2014/main" id="{C6FB2B36-D8B0-463D-86EF-547C5851C5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00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9" name="AutoShape 3" descr="(question)">
          <a:extLst>
            <a:ext uri="{FF2B5EF4-FFF2-40B4-BE49-F238E27FC236}">
              <a16:creationId xmlns:a16="http://schemas.microsoft.com/office/drawing/2014/main" id="{88A13E97-8A38-4A6B-B9A8-5287790AC6A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19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10" name="AutoShape 3" descr="(question)">
          <a:extLst>
            <a:ext uri="{FF2B5EF4-FFF2-40B4-BE49-F238E27FC236}">
              <a16:creationId xmlns:a16="http://schemas.microsoft.com/office/drawing/2014/main" id="{86C41830-331A-46E6-93E4-C31E60F882A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19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11" name="AutoShape 3" descr="(question)">
          <a:extLst>
            <a:ext uri="{FF2B5EF4-FFF2-40B4-BE49-F238E27FC236}">
              <a16:creationId xmlns:a16="http://schemas.microsoft.com/office/drawing/2014/main" id="{D62EED70-7196-41CE-B838-E3ED257F7C1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381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12" name="AutoShape 3" descr="(question)">
          <a:extLst>
            <a:ext uri="{FF2B5EF4-FFF2-40B4-BE49-F238E27FC236}">
              <a16:creationId xmlns:a16="http://schemas.microsoft.com/office/drawing/2014/main" id="{1DCF0D23-3BBA-4F8A-8955-35A888F7904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381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3" name="AutoShape 3" descr="(question)">
          <a:extLst>
            <a:ext uri="{FF2B5EF4-FFF2-40B4-BE49-F238E27FC236}">
              <a16:creationId xmlns:a16="http://schemas.microsoft.com/office/drawing/2014/main" id="{24ED91A6-BDB6-4FEB-9388-0AF3D85F887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57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4" name="AutoShape 3" descr="(question)">
          <a:extLst>
            <a:ext uri="{FF2B5EF4-FFF2-40B4-BE49-F238E27FC236}">
              <a16:creationId xmlns:a16="http://schemas.microsoft.com/office/drawing/2014/main" id="{1A188851-5F38-4270-9580-AE9AA6673B4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57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5" name="AutoShape 3" descr="(question)">
          <a:extLst>
            <a:ext uri="{FF2B5EF4-FFF2-40B4-BE49-F238E27FC236}">
              <a16:creationId xmlns:a16="http://schemas.microsoft.com/office/drawing/2014/main" id="{DE68CF5B-0858-4421-A699-C88F79F6CCE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57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6" name="AutoShape 3" descr="(question)">
          <a:extLst>
            <a:ext uri="{FF2B5EF4-FFF2-40B4-BE49-F238E27FC236}">
              <a16:creationId xmlns:a16="http://schemas.microsoft.com/office/drawing/2014/main" id="{C9936684-3AC8-440D-958A-3EEE2BD6608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57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7" name="AutoShape 3" descr="(question)">
          <a:extLst>
            <a:ext uri="{FF2B5EF4-FFF2-40B4-BE49-F238E27FC236}">
              <a16:creationId xmlns:a16="http://schemas.microsoft.com/office/drawing/2014/main" id="{AEBE1C67-F877-49E7-90C5-C4953AE945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57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18" name="AutoShape 3" descr="(question)">
          <a:extLst>
            <a:ext uri="{FF2B5EF4-FFF2-40B4-BE49-F238E27FC236}">
              <a16:creationId xmlns:a16="http://schemas.microsoft.com/office/drawing/2014/main" id="{44A57162-A48E-44FF-8383-084C668C5AD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76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19" name="AutoShape 3" descr="(question)">
          <a:extLst>
            <a:ext uri="{FF2B5EF4-FFF2-40B4-BE49-F238E27FC236}">
              <a16:creationId xmlns:a16="http://schemas.microsoft.com/office/drawing/2014/main" id="{935041A8-1F7C-4A5A-816A-AAB9C92E836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76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20" name="AutoShape 3" descr="(question)">
          <a:extLst>
            <a:ext uri="{FF2B5EF4-FFF2-40B4-BE49-F238E27FC236}">
              <a16:creationId xmlns:a16="http://schemas.microsoft.com/office/drawing/2014/main" id="{ED17DDD8-6D3F-4115-97E9-14993CEB72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76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21" name="AutoShape 3" descr="(question)">
          <a:extLst>
            <a:ext uri="{FF2B5EF4-FFF2-40B4-BE49-F238E27FC236}">
              <a16:creationId xmlns:a16="http://schemas.microsoft.com/office/drawing/2014/main" id="{47117697-C00C-489C-91F3-4AA5467E2FD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76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22" name="AutoShape 3" descr="(question)">
          <a:extLst>
            <a:ext uri="{FF2B5EF4-FFF2-40B4-BE49-F238E27FC236}">
              <a16:creationId xmlns:a16="http://schemas.microsoft.com/office/drawing/2014/main" id="{173DB8B3-36CB-48DF-94E0-716637B0941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76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3" name="AutoShape 3" descr="(question)">
          <a:extLst>
            <a:ext uri="{FF2B5EF4-FFF2-40B4-BE49-F238E27FC236}">
              <a16:creationId xmlns:a16="http://schemas.microsoft.com/office/drawing/2014/main" id="{F85A4905-9C11-4707-94FE-19004A486B4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5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4" name="AutoShape 3" descr="(question)">
          <a:extLst>
            <a:ext uri="{FF2B5EF4-FFF2-40B4-BE49-F238E27FC236}">
              <a16:creationId xmlns:a16="http://schemas.microsoft.com/office/drawing/2014/main" id="{0BFDE86F-F34F-4EF4-9DDF-63BA9758F46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95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5" name="AutoShape 3" descr="(question)">
          <a:extLst>
            <a:ext uri="{FF2B5EF4-FFF2-40B4-BE49-F238E27FC236}">
              <a16:creationId xmlns:a16="http://schemas.microsoft.com/office/drawing/2014/main" id="{78A4F9BF-DBAA-4B78-A5A1-4BDA60B5767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5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6" name="AutoShape 3" descr="(question)">
          <a:extLst>
            <a:ext uri="{FF2B5EF4-FFF2-40B4-BE49-F238E27FC236}">
              <a16:creationId xmlns:a16="http://schemas.microsoft.com/office/drawing/2014/main" id="{8B0C1079-AFF7-4083-A567-A0FFBCB61EC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5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7" name="AutoShape 3" descr="(question)">
          <a:extLst>
            <a:ext uri="{FF2B5EF4-FFF2-40B4-BE49-F238E27FC236}">
              <a16:creationId xmlns:a16="http://schemas.microsoft.com/office/drawing/2014/main" id="{AA7DEC2A-9099-47C5-A162-4109D8324B4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5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28" name="AutoShape 3" descr="(question)">
          <a:extLst>
            <a:ext uri="{FF2B5EF4-FFF2-40B4-BE49-F238E27FC236}">
              <a16:creationId xmlns:a16="http://schemas.microsoft.com/office/drawing/2014/main" id="{289309C1-A8BA-4CEA-8A50-8CA25732D4E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57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29" name="AutoShape 3" descr="(question)">
          <a:extLst>
            <a:ext uri="{FF2B5EF4-FFF2-40B4-BE49-F238E27FC236}">
              <a16:creationId xmlns:a16="http://schemas.microsoft.com/office/drawing/2014/main" id="{FBBB8C11-8E2A-462D-8094-C9CC6CC9419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57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30" name="AutoShape 3" descr="(question)">
          <a:extLst>
            <a:ext uri="{FF2B5EF4-FFF2-40B4-BE49-F238E27FC236}">
              <a16:creationId xmlns:a16="http://schemas.microsoft.com/office/drawing/2014/main" id="{C226EABA-F2A0-4543-A7F0-A353A69FB7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57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31" name="AutoShape 3" descr="(question)">
          <a:extLst>
            <a:ext uri="{FF2B5EF4-FFF2-40B4-BE49-F238E27FC236}">
              <a16:creationId xmlns:a16="http://schemas.microsoft.com/office/drawing/2014/main" id="{526BC79A-0119-4319-8F55-2E1165222FE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57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32" name="AutoShape 3" descr="(question)">
          <a:extLst>
            <a:ext uri="{FF2B5EF4-FFF2-40B4-BE49-F238E27FC236}">
              <a16:creationId xmlns:a16="http://schemas.microsoft.com/office/drawing/2014/main" id="{072D4459-800D-4B62-B9EA-EC9228571A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57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3" name="AutoShape 3" descr="(question)">
          <a:extLst>
            <a:ext uri="{FF2B5EF4-FFF2-40B4-BE49-F238E27FC236}">
              <a16:creationId xmlns:a16="http://schemas.microsoft.com/office/drawing/2014/main" id="{61FBA4CC-E410-44C0-AF22-C4FED90B1BA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76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4" name="AutoShape 3" descr="(question)">
          <a:extLst>
            <a:ext uri="{FF2B5EF4-FFF2-40B4-BE49-F238E27FC236}">
              <a16:creationId xmlns:a16="http://schemas.microsoft.com/office/drawing/2014/main" id="{721795FF-029B-4318-A160-709AC94C4A8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76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5" name="AutoShape 3" descr="(question)">
          <a:extLst>
            <a:ext uri="{FF2B5EF4-FFF2-40B4-BE49-F238E27FC236}">
              <a16:creationId xmlns:a16="http://schemas.microsoft.com/office/drawing/2014/main" id="{0F2AB196-0F37-4C48-BDC6-8240F4F1843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76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6" name="AutoShape 3" descr="(question)">
          <a:extLst>
            <a:ext uri="{FF2B5EF4-FFF2-40B4-BE49-F238E27FC236}">
              <a16:creationId xmlns:a16="http://schemas.microsoft.com/office/drawing/2014/main" id="{54D3BCCB-01CD-4398-B375-9C44D8846A1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76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7" name="AutoShape 3" descr="(question)">
          <a:extLst>
            <a:ext uri="{FF2B5EF4-FFF2-40B4-BE49-F238E27FC236}">
              <a16:creationId xmlns:a16="http://schemas.microsoft.com/office/drawing/2014/main" id="{269FBB68-BE0C-4B35-8B2C-6189FA001CD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76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8" name="AutoShape 3" descr="(question)">
          <a:extLst>
            <a:ext uri="{FF2B5EF4-FFF2-40B4-BE49-F238E27FC236}">
              <a16:creationId xmlns:a16="http://schemas.microsoft.com/office/drawing/2014/main" id="{F5E00669-71B9-488F-9C68-192C975B36F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76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9" name="AutoShape 3" descr="(question)">
          <a:extLst>
            <a:ext uri="{FF2B5EF4-FFF2-40B4-BE49-F238E27FC236}">
              <a16:creationId xmlns:a16="http://schemas.microsoft.com/office/drawing/2014/main" id="{D8576338-03E5-4F83-8F14-713A9B1ABF2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76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0" name="AutoShape 3" descr="(question)">
          <a:extLst>
            <a:ext uri="{FF2B5EF4-FFF2-40B4-BE49-F238E27FC236}">
              <a16:creationId xmlns:a16="http://schemas.microsoft.com/office/drawing/2014/main" id="{17208B5C-3A2D-4C56-88FC-39DD281FDBA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76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1" name="AutoShape 3" descr="(question)">
          <a:extLst>
            <a:ext uri="{FF2B5EF4-FFF2-40B4-BE49-F238E27FC236}">
              <a16:creationId xmlns:a16="http://schemas.microsoft.com/office/drawing/2014/main" id="{3919A7E3-79C5-4662-915C-4B7727F473E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76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2" name="AutoShape 3" descr="(question)">
          <a:extLst>
            <a:ext uri="{FF2B5EF4-FFF2-40B4-BE49-F238E27FC236}">
              <a16:creationId xmlns:a16="http://schemas.microsoft.com/office/drawing/2014/main" id="{37A6610A-6018-4977-8ED9-6ADF5D03A08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76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3" name="AutoShape 3" descr="(question)">
          <a:extLst>
            <a:ext uri="{FF2B5EF4-FFF2-40B4-BE49-F238E27FC236}">
              <a16:creationId xmlns:a16="http://schemas.microsoft.com/office/drawing/2014/main" id="{EE6ECF75-8357-40E7-80C3-6703F2EF17C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5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4" name="AutoShape 3" descr="(question)">
          <a:extLst>
            <a:ext uri="{FF2B5EF4-FFF2-40B4-BE49-F238E27FC236}">
              <a16:creationId xmlns:a16="http://schemas.microsoft.com/office/drawing/2014/main" id="{CF60EBB3-E1B4-44D0-8F79-E225BDE648B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95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5" name="AutoShape 3" descr="(question)">
          <a:extLst>
            <a:ext uri="{FF2B5EF4-FFF2-40B4-BE49-F238E27FC236}">
              <a16:creationId xmlns:a16="http://schemas.microsoft.com/office/drawing/2014/main" id="{A5637C3C-E9A5-40A4-83F6-A5D3BBAEA72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5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6" name="AutoShape 3" descr="(question)">
          <a:extLst>
            <a:ext uri="{FF2B5EF4-FFF2-40B4-BE49-F238E27FC236}">
              <a16:creationId xmlns:a16="http://schemas.microsoft.com/office/drawing/2014/main" id="{375E8573-DF1E-4FC6-B2DA-4C3AAD64ED0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5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7" name="AutoShape 3" descr="(question)">
          <a:extLst>
            <a:ext uri="{FF2B5EF4-FFF2-40B4-BE49-F238E27FC236}">
              <a16:creationId xmlns:a16="http://schemas.microsoft.com/office/drawing/2014/main" id="{32E2A560-C7AD-4DF0-9D4D-8FB031B69F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5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8" name="AutoShape 3" descr="(question)">
          <a:extLst>
            <a:ext uri="{FF2B5EF4-FFF2-40B4-BE49-F238E27FC236}">
              <a16:creationId xmlns:a16="http://schemas.microsoft.com/office/drawing/2014/main" id="{F5CA0088-611E-468F-A3EF-F5E584B19F4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5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9" name="AutoShape 3" descr="(question)">
          <a:extLst>
            <a:ext uri="{FF2B5EF4-FFF2-40B4-BE49-F238E27FC236}">
              <a16:creationId xmlns:a16="http://schemas.microsoft.com/office/drawing/2014/main" id="{36D8A2C0-AFA9-4807-B295-CA044FF1364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95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50" name="AutoShape 3" descr="(question)">
          <a:extLst>
            <a:ext uri="{FF2B5EF4-FFF2-40B4-BE49-F238E27FC236}">
              <a16:creationId xmlns:a16="http://schemas.microsoft.com/office/drawing/2014/main" id="{E35ECBB4-B426-4DEA-8DCC-FEA2F234398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5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51" name="AutoShape 3" descr="(question)">
          <a:extLst>
            <a:ext uri="{FF2B5EF4-FFF2-40B4-BE49-F238E27FC236}">
              <a16:creationId xmlns:a16="http://schemas.microsoft.com/office/drawing/2014/main" id="{948B24B4-4B31-481A-9805-0F24D069BD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5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52" name="AutoShape 3" descr="(question)">
          <a:extLst>
            <a:ext uri="{FF2B5EF4-FFF2-40B4-BE49-F238E27FC236}">
              <a16:creationId xmlns:a16="http://schemas.microsoft.com/office/drawing/2014/main" id="{9A16495C-CE2D-4F81-A870-4895303BDA5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5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3" name="AutoShape 3" descr="(question)">
          <a:extLst>
            <a:ext uri="{FF2B5EF4-FFF2-40B4-BE49-F238E27FC236}">
              <a16:creationId xmlns:a16="http://schemas.microsoft.com/office/drawing/2014/main" id="{371B6D7D-DDD2-47B6-8685-531133B54C6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4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4" name="AutoShape 3" descr="(question)">
          <a:extLst>
            <a:ext uri="{FF2B5EF4-FFF2-40B4-BE49-F238E27FC236}">
              <a16:creationId xmlns:a16="http://schemas.microsoft.com/office/drawing/2014/main" id="{3275BB43-6570-4091-825C-F29BDA8A428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4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5" name="AutoShape 3" descr="(question)">
          <a:extLst>
            <a:ext uri="{FF2B5EF4-FFF2-40B4-BE49-F238E27FC236}">
              <a16:creationId xmlns:a16="http://schemas.microsoft.com/office/drawing/2014/main" id="{BAF2F2D0-FD74-47F8-A224-6506C7F98F6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4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6" name="AutoShape 3" descr="(question)">
          <a:extLst>
            <a:ext uri="{FF2B5EF4-FFF2-40B4-BE49-F238E27FC236}">
              <a16:creationId xmlns:a16="http://schemas.microsoft.com/office/drawing/2014/main" id="{CD66C6B8-6354-44F9-9CF1-A211B9413D6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4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7" name="AutoShape 3" descr="(question)">
          <a:extLst>
            <a:ext uri="{FF2B5EF4-FFF2-40B4-BE49-F238E27FC236}">
              <a16:creationId xmlns:a16="http://schemas.microsoft.com/office/drawing/2014/main" id="{EE12955D-DC9B-41F8-872C-895F4438C64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4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8" name="AutoShape 3" descr="(question)">
          <a:extLst>
            <a:ext uri="{FF2B5EF4-FFF2-40B4-BE49-F238E27FC236}">
              <a16:creationId xmlns:a16="http://schemas.microsoft.com/office/drawing/2014/main" id="{C25D2284-D303-49B9-9DCC-9187434E33A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4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9" name="AutoShape 3" descr="(question)">
          <a:extLst>
            <a:ext uri="{FF2B5EF4-FFF2-40B4-BE49-F238E27FC236}">
              <a16:creationId xmlns:a16="http://schemas.microsoft.com/office/drawing/2014/main" id="{598A4F94-0A48-485B-A81D-6B37B6DC839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4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0" name="AutoShape 3" descr="(question)">
          <a:extLst>
            <a:ext uri="{FF2B5EF4-FFF2-40B4-BE49-F238E27FC236}">
              <a16:creationId xmlns:a16="http://schemas.microsoft.com/office/drawing/2014/main" id="{01807311-45BB-4491-8AF6-ED2EA56BF9A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4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1" name="AutoShape 3" descr="(question)">
          <a:extLst>
            <a:ext uri="{FF2B5EF4-FFF2-40B4-BE49-F238E27FC236}">
              <a16:creationId xmlns:a16="http://schemas.microsoft.com/office/drawing/2014/main" id="{58141E65-B8F1-4D74-97A2-75C44D9289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4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2" name="AutoShape 3" descr="(question)">
          <a:extLst>
            <a:ext uri="{FF2B5EF4-FFF2-40B4-BE49-F238E27FC236}">
              <a16:creationId xmlns:a16="http://schemas.microsoft.com/office/drawing/2014/main" id="{B1FB8242-2107-4CAC-8985-11724A99FF6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4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3" name="AutoShape 3" descr="(question)">
          <a:extLst>
            <a:ext uri="{FF2B5EF4-FFF2-40B4-BE49-F238E27FC236}">
              <a16:creationId xmlns:a16="http://schemas.microsoft.com/office/drawing/2014/main" id="{0D41A0D6-CE56-4312-8AA1-8E97AE0C3B4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4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4" name="AutoShape 3" descr="(question)">
          <a:extLst>
            <a:ext uri="{FF2B5EF4-FFF2-40B4-BE49-F238E27FC236}">
              <a16:creationId xmlns:a16="http://schemas.microsoft.com/office/drawing/2014/main" id="{A5ADFD17-C480-44EE-9A11-CB45FD13F3D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4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5" name="AutoShape 3" descr="(question)">
          <a:extLst>
            <a:ext uri="{FF2B5EF4-FFF2-40B4-BE49-F238E27FC236}">
              <a16:creationId xmlns:a16="http://schemas.microsoft.com/office/drawing/2014/main" id="{BE30CBC1-2A4C-49FA-98E9-649EA4B0367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4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6" name="AutoShape 3" descr="(question)">
          <a:extLst>
            <a:ext uri="{FF2B5EF4-FFF2-40B4-BE49-F238E27FC236}">
              <a16:creationId xmlns:a16="http://schemas.microsoft.com/office/drawing/2014/main" id="{ECE112E5-5838-404B-91EF-A0070B16158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4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7" name="AutoShape 3" descr="(question)">
          <a:extLst>
            <a:ext uri="{FF2B5EF4-FFF2-40B4-BE49-F238E27FC236}">
              <a16:creationId xmlns:a16="http://schemas.microsoft.com/office/drawing/2014/main" id="{A12C1F12-2B35-444F-90AC-9D4DAF03B09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4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68" name="AutoShape 3" descr="(question)">
          <a:extLst>
            <a:ext uri="{FF2B5EF4-FFF2-40B4-BE49-F238E27FC236}">
              <a16:creationId xmlns:a16="http://schemas.microsoft.com/office/drawing/2014/main" id="{B68C429F-7F51-44C2-BC6D-62B633A957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3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69" name="AutoShape 3" descr="(question)">
          <a:extLst>
            <a:ext uri="{FF2B5EF4-FFF2-40B4-BE49-F238E27FC236}">
              <a16:creationId xmlns:a16="http://schemas.microsoft.com/office/drawing/2014/main" id="{1958C51B-1CA0-4A06-A4C4-AF515F072DB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3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0" name="AutoShape 3" descr="(question)">
          <a:extLst>
            <a:ext uri="{FF2B5EF4-FFF2-40B4-BE49-F238E27FC236}">
              <a16:creationId xmlns:a16="http://schemas.microsoft.com/office/drawing/2014/main" id="{3B28CE66-4A4B-4072-B3FE-EACF5AB0B2C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3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1" name="AutoShape 3" descr="(question)">
          <a:extLst>
            <a:ext uri="{FF2B5EF4-FFF2-40B4-BE49-F238E27FC236}">
              <a16:creationId xmlns:a16="http://schemas.microsoft.com/office/drawing/2014/main" id="{173577EE-722A-45B4-BF74-2CB8741DEF2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3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2" name="AutoShape 3" descr="(question)">
          <a:extLst>
            <a:ext uri="{FF2B5EF4-FFF2-40B4-BE49-F238E27FC236}">
              <a16:creationId xmlns:a16="http://schemas.microsoft.com/office/drawing/2014/main" id="{05DD7F46-2ED4-4892-A448-D2D8686E858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3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3" name="AutoShape 3" descr="(question)">
          <a:extLst>
            <a:ext uri="{FF2B5EF4-FFF2-40B4-BE49-F238E27FC236}">
              <a16:creationId xmlns:a16="http://schemas.microsoft.com/office/drawing/2014/main" id="{CBD19310-F69C-4DC9-9ACD-D68991CC21A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3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4" name="AutoShape 3" descr="(question)">
          <a:extLst>
            <a:ext uri="{FF2B5EF4-FFF2-40B4-BE49-F238E27FC236}">
              <a16:creationId xmlns:a16="http://schemas.microsoft.com/office/drawing/2014/main" id="{3AACA6A1-B073-4F2D-91F6-A3319D09C37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3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5" name="AutoShape 3" descr="(question)">
          <a:extLst>
            <a:ext uri="{FF2B5EF4-FFF2-40B4-BE49-F238E27FC236}">
              <a16:creationId xmlns:a16="http://schemas.microsoft.com/office/drawing/2014/main" id="{572EB225-7F18-4955-B822-CD5B4B89DF5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3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6" name="AutoShape 3" descr="(question)">
          <a:extLst>
            <a:ext uri="{FF2B5EF4-FFF2-40B4-BE49-F238E27FC236}">
              <a16:creationId xmlns:a16="http://schemas.microsoft.com/office/drawing/2014/main" id="{97D2D1FC-B561-4F3F-9B89-127714F2206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3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7" name="AutoShape 3" descr="(question)">
          <a:extLst>
            <a:ext uri="{FF2B5EF4-FFF2-40B4-BE49-F238E27FC236}">
              <a16:creationId xmlns:a16="http://schemas.microsoft.com/office/drawing/2014/main" id="{95E633C5-65F6-48D2-B419-81C473151BC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3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8" name="AutoShape 3" descr="(question)">
          <a:extLst>
            <a:ext uri="{FF2B5EF4-FFF2-40B4-BE49-F238E27FC236}">
              <a16:creationId xmlns:a16="http://schemas.microsoft.com/office/drawing/2014/main" id="{18B48726-72E2-4E56-8A35-674F40C98DE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3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9" name="AutoShape 3" descr="(question)">
          <a:extLst>
            <a:ext uri="{FF2B5EF4-FFF2-40B4-BE49-F238E27FC236}">
              <a16:creationId xmlns:a16="http://schemas.microsoft.com/office/drawing/2014/main" id="{1DF70682-448D-47F3-B172-940B7E9EB3A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3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80" name="AutoShape 3" descr="(question)">
          <a:extLst>
            <a:ext uri="{FF2B5EF4-FFF2-40B4-BE49-F238E27FC236}">
              <a16:creationId xmlns:a16="http://schemas.microsoft.com/office/drawing/2014/main" id="{C1417039-6A1C-4767-B4E8-E2AEAABC0C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3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81" name="AutoShape 3" descr="(question)">
          <a:extLst>
            <a:ext uri="{FF2B5EF4-FFF2-40B4-BE49-F238E27FC236}">
              <a16:creationId xmlns:a16="http://schemas.microsoft.com/office/drawing/2014/main" id="{809D72E5-6FAA-42EB-A55F-5DBF8941D94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3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82" name="AutoShape 3" descr="(question)">
          <a:extLst>
            <a:ext uri="{FF2B5EF4-FFF2-40B4-BE49-F238E27FC236}">
              <a16:creationId xmlns:a16="http://schemas.microsoft.com/office/drawing/2014/main" id="{2DC60A1F-6C31-45B5-9C64-BC74B91341C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3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3" name="AutoShape 3" descr="(question)">
          <a:extLst>
            <a:ext uri="{FF2B5EF4-FFF2-40B4-BE49-F238E27FC236}">
              <a16:creationId xmlns:a16="http://schemas.microsoft.com/office/drawing/2014/main" id="{BD13B2EE-0EC7-401A-9E63-4140659C23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4" name="AutoShape 3" descr="(question)">
          <a:extLst>
            <a:ext uri="{FF2B5EF4-FFF2-40B4-BE49-F238E27FC236}">
              <a16:creationId xmlns:a16="http://schemas.microsoft.com/office/drawing/2014/main" id="{1EBE64CF-765D-4CF1-8B6F-76A3E7FD482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5" name="AutoShape 3" descr="(question)">
          <a:extLst>
            <a:ext uri="{FF2B5EF4-FFF2-40B4-BE49-F238E27FC236}">
              <a16:creationId xmlns:a16="http://schemas.microsoft.com/office/drawing/2014/main" id="{2F01A4FC-D4C1-410F-B5A5-A35A59E3FBF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6" name="AutoShape 3" descr="(question)">
          <a:extLst>
            <a:ext uri="{FF2B5EF4-FFF2-40B4-BE49-F238E27FC236}">
              <a16:creationId xmlns:a16="http://schemas.microsoft.com/office/drawing/2014/main" id="{03BE4532-F6DB-441A-BFEC-20210AA45BB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7" name="AutoShape 3" descr="(question)">
          <a:extLst>
            <a:ext uri="{FF2B5EF4-FFF2-40B4-BE49-F238E27FC236}">
              <a16:creationId xmlns:a16="http://schemas.microsoft.com/office/drawing/2014/main" id="{1080224B-31B0-415F-B6D9-1AF0B4BA321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8" name="AutoShape 3" descr="(question)">
          <a:extLst>
            <a:ext uri="{FF2B5EF4-FFF2-40B4-BE49-F238E27FC236}">
              <a16:creationId xmlns:a16="http://schemas.microsoft.com/office/drawing/2014/main" id="{69B12305-EB28-4DE4-8F52-6A3DDEC971D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9" name="AutoShape 3" descr="(question)">
          <a:extLst>
            <a:ext uri="{FF2B5EF4-FFF2-40B4-BE49-F238E27FC236}">
              <a16:creationId xmlns:a16="http://schemas.microsoft.com/office/drawing/2014/main" id="{6A931F5A-6799-45B5-8DA2-46559D0D282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0" name="AutoShape 3" descr="(question)">
          <a:extLst>
            <a:ext uri="{FF2B5EF4-FFF2-40B4-BE49-F238E27FC236}">
              <a16:creationId xmlns:a16="http://schemas.microsoft.com/office/drawing/2014/main" id="{07E653A4-884B-4F25-91F6-668C845423D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1" name="AutoShape 3" descr="(question)">
          <a:extLst>
            <a:ext uri="{FF2B5EF4-FFF2-40B4-BE49-F238E27FC236}">
              <a16:creationId xmlns:a16="http://schemas.microsoft.com/office/drawing/2014/main" id="{BED2BD74-4C0D-438A-B02A-0EA5CDE4035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2" name="AutoShape 3" descr="(question)">
          <a:extLst>
            <a:ext uri="{FF2B5EF4-FFF2-40B4-BE49-F238E27FC236}">
              <a16:creationId xmlns:a16="http://schemas.microsoft.com/office/drawing/2014/main" id="{66BFE69F-3C08-46CC-99A6-F63C02248CA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3" name="AutoShape 3" descr="(question)">
          <a:extLst>
            <a:ext uri="{FF2B5EF4-FFF2-40B4-BE49-F238E27FC236}">
              <a16:creationId xmlns:a16="http://schemas.microsoft.com/office/drawing/2014/main" id="{CEEF5C9C-B74C-4B9B-8DEE-EF8306E91CF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4" name="AutoShape 3" descr="(question)">
          <a:extLst>
            <a:ext uri="{FF2B5EF4-FFF2-40B4-BE49-F238E27FC236}">
              <a16:creationId xmlns:a16="http://schemas.microsoft.com/office/drawing/2014/main" id="{5289741F-5C76-4D97-9CC0-4F21DBBBFCD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5" name="AutoShape 3" descr="(question)">
          <a:extLst>
            <a:ext uri="{FF2B5EF4-FFF2-40B4-BE49-F238E27FC236}">
              <a16:creationId xmlns:a16="http://schemas.microsoft.com/office/drawing/2014/main" id="{A86C29DA-A1BA-469E-88C3-02D78CBCF7B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6" name="AutoShape 3" descr="(question)">
          <a:extLst>
            <a:ext uri="{FF2B5EF4-FFF2-40B4-BE49-F238E27FC236}">
              <a16:creationId xmlns:a16="http://schemas.microsoft.com/office/drawing/2014/main" id="{0DC7DD40-A642-42B2-B8EA-D64E0411213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7" name="AutoShape 3" descr="(question)">
          <a:extLst>
            <a:ext uri="{FF2B5EF4-FFF2-40B4-BE49-F238E27FC236}">
              <a16:creationId xmlns:a16="http://schemas.microsoft.com/office/drawing/2014/main" id="{FEE327A2-8197-43EC-99AB-B0A910B663A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8" name="AutoShape 3" descr="(question)">
          <a:extLst>
            <a:ext uri="{FF2B5EF4-FFF2-40B4-BE49-F238E27FC236}">
              <a16:creationId xmlns:a16="http://schemas.microsoft.com/office/drawing/2014/main" id="{BEF47DF7-1E78-498B-A40C-EDBF2390DD1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9" name="AutoShape 3" descr="(question)">
          <a:extLst>
            <a:ext uri="{FF2B5EF4-FFF2-40B4-BE49-F238E27FC236}">
              <a16:creationId xmlns:a16="http://schemas.microsoft.com/office/drawing/2014/main" id="{AF2BA9A4-0E56-48BE-A32B-E20026C3329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0" name="AutoShape 3" descr="(question)">
          <a:extLst>
            <a:ext uri="{FF2B5EF4-FFF2-40B4-BE49-F238E27FC236}">
              <a16:creationId xmlns:a16="http://schemas.microsoft.com/office/drawing/2014/main" id="{D12DA2B6-FBD7-41AB-91A4-01F94AFC50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1" name="AutoShape 3" descr="(question)">
          <a:extLst>
            <a:ext uri="{FF2B5EF4-FFF2-40B4-BE49-F238E27FC236}">
              <a16:creationId xmlns:a16="http://schemas.microsoft.com/office/drawing/2014/main" id="{7EA482E6-F0FE-4FDB-9EAD-86222CF7823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2" name="AutoShape 3" descr="(question)">
          <a:extLst>
            <a:ext uri="{FF2B5EF4-FFF2-40B4-BE49-F238E27FC236}">
              <a16:creationId xmlns:a16="http://schemas.microsoft.com/office/drawing/2014/main" id="{B825AC73-CA9D-4A11-88E5-D9587AAEA8F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3" name="AutoShape 3" descr="(question)">
          <a:extLst>
            <a:ext uri="{FF2B5EF4-FFF2-40B4-BE49-F238E27FC236}">
              <a16:creationId xmlns:a16="http://schemas.microsoft.com/office/drawing/2014/main" id="{35769828-1B6F-4642-85BE-DCC5BFFB360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4" name="AutoShape 3" descr="(question)">
          <a:extLst>
            <a:ext uri="{FF2B5EF4-FFF2-40B4-BE49-F238E27FC236}">
              <a16:creationId xmlns:a16="http://schemas.microsoft.com/office/drawing/2014/main" id="{70E8302C-4054-4727-9DD2-859CA4CF63D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5" name="AutoShape 3" descr="(question)">
          <a:extLst>
            <a:ext uri="{FF2B5EF4-FFF2-40B4-BE49-F238E27FC236}">
              <a16:creationId xmlns:a16="http://schemas.microsoft.com/office/drawing/2014/main" id="{A9BADC6B-B1BC-4FE4-ACEE-ACA93B5137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6" name="AutoShape 3" descr="(question)">
          <a:extLst>
            <a:ext uri="{FF2B5EF4-FFF2-40B4-BE49-F238E27FC236}">
              <a16:creationId xmlns:a16="http://schemas.microsoft.com/office/drawing/2014/main" id="{8C8DC0B9-273E-45FD-BC6F-41816363241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7" name="AutoShape 3" descr="(question)">
          <a:extLst>
            <a:ext uri="{FF2B5EF4-FFF2-40B4-BE49-F238E27FC236}">
              <a16:creationId xmlns:a16="http://schemas.microsoft.com/office/drawing/2014/main" id="{7AF40D47-F44E-4BFE-9B94-9430611BD24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8" name="AutoShape 3" descr="(question)">
          <a:extLst>
            <a:ext uri="{FF2B5EF4-FFF2-40B4-BE49-F238E27FC236}">
              <a16:creationId xmlns:a16="http://schemas.microsoft.com/office/drawing/2014/main" id="{F5F475E1-63BD-45EA-9BDC-B7CC9B9F626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9" name="AutoShape 3" descr="(question)">
          <a:extLst>
            <a:ext uri="{FF2B5EF4-FFF2-40B4-BE49-F238E27FC236}">
              <a16:creationId xmlns:a16="http://schemas.microsoft.com/office/drawing/2014/main" id="{FEC8DF19-7D7D-498A-BA08-9876B363B75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0" name="AutoShape 3" descr="(question)">
          <a:extLst>
            <a:ext uri="{FF2B5EF4-FFF2-40B4-BE49-F238E27FC236}">
              <a16:creationId xmlns:a16="http://schemas.microsoft.com/office/drawing/2014/main" id="{271052D4-C35A-465B-AC5E-8267E284FC5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1" name="AutoShape 3" descr="(question)">
          <a:extLst>
            <a:ext uri="{FF2B5EF4-FFF2-40B4-BE49-F238E27FC236}">
              <a16:creationId xmlns:a16="http://schemas.microsoft.com/office/drawing/2014/main" id="{099A5C3F-94F0-4863-98B2-3479582A83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2" name="AutoShape 3" descr="(question)">
          <a:extLst>
            <a:ext uri="{FF2B5EF4-FFF2-40B4-BE49-F238E27FC236}">
              <a16:creationId xmlns:a16="http://schemas.microsoft.com/office/drawing/2014/main" id="{E4260C7E-C958-4AB0-A16E-4103A6F8E02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3" name="AutoShape 3" descr="(question)">
          <a:extLst>
            <a:ext uri="{FF2B5EF4-FFF2-40B4-BE49-F238E27FC236}">
              <a16:creationId xmlns:a16="http://schemas.microsoft.com/office/drawing/2014/main" id="{DEC21581-8A97-4E8B-8D3C-9D2F17A2D03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15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4" name="AutoShape 3" descr="(question)">
          <a:extLst>
            <a:ext uri="{FF2B5EF4-FFF2-40B4-BE49-F238E27FC236}">
              <a16:creationId xmlns:a16="http://schemas.microsoft.com/office/drawing/2014/main" id="{35ADA3DA-1F69-4371-91F9-F6998705EBF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15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5" name="AutoShape 3" descr="(question)">
          <a:extLst>
            <a:ext uri="{FF2B5EF4-FFF2-40B4-BE49-F238E27FC236}">
              <a16:creationId xmlns:a16="http://schemas.microsoft.com/office/drawing/2014/main" id="{0DEAF5D4-E5D5-43AC-94AA-F4DB605B8BF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15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6" name="AutoShape 3" descr="(question)">
          <a:extLst>
            <a:ext uri="{FF2B5EF4-FFF2-40B4-BE49-F238E27FC236}">
              <a16:creationId xmlns:a16="http://schemas.microsoft.com/office/drawing/2014/main" id="{7254815B-F1FD-4A13-956D-9C35C7A9FCC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15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7" name="AutoShape 3" descr="(question)">
          <a:extLst>
            <a:ext uri="{FF2B5EF4-FFF2-40B4-BE49-F238E27FC236}">
              <a16:creationId xmlns:a16="http://schemas.microsoft.com/office/drawing/2014/main" id="{9CF2AE28-1DB4-4705-85E5-C9A6FD297FA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15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8" name="AutoShape 3" descr="(question)">
          <a:extLst>
            <a:ext uri="{FF2B5EF4-FFF2-40B4-BE49-F238E27FC236}">
              <a16:creationId xmlns:a16="http://schemas.microsoft.com/office/drawing/2014/main" id="{C560D061-FEEA-45E6-A535-B0277B1F67F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15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9" name="AutoShape 3" descr="(question)">
          <a:extLst>
            <a:ext uri="{FF2B5EF4-FFF2-40B4-BE49-F238E27FC236}">
              <a16:creationId xmlns:a16="http://schemas.microsoft.com/office/drawing/2014/main" id="{AE83DADE-CFFC-4AF3-BF7A-7D5E8F71889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15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0" name="AutoShape 3" descr="(question)">
          <a:extLst>
            <a:ext uri="{FF2B5EF4-FFF2-40B4-BE49-F238E27FC236}">
              <a16:creationId xmlns:a16="http://schemas.microsoft.com/office/drawing/2014/main" id="{26F5D360-C898-4213-AED0-DEB681B698F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15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1" name="AutoShape 3" descr="(question)">
          <a:extLst>
            <a:ext uri="{FF2B5EF4-FFF2-40B4-BE49-F238E27FC236}">
              <a16:creationId xmlns:a16="http://schemas.microsoft.com/office/drawing/2014/main" id="{1E9534CC-247A-4F18-8608-326BA742B05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15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2" name="AutoShape 3" descr="(question)">
          <a:extLst>
            <a:ext uri="{FF2B5EF4-FFF2-40B4-BE49-F238E27FC236}">
              <a16:creationId xmlns:a16="http://schemas.microsoft.com/office/drawing/2014/main" id="{2207BF0A-0292-4371-8DCC-DD28EE6432B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15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3" name="AutoShape 3" descr="(question)">
          <a:extLst>
            <a:ext uri="{FF2B5EF4-FFF2-40B4-BE49-F238E27FC236}">
              <a16:creationId xmlns:a16="http://schemas.microsoft.com/office/drawing/2014/main" id="{0409554A-1042-4737-B82F-9A61A075B31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15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4" name="AutoShape 3" descr="(question)">
          <a:extLst>
            <a:ext uri="{FF2B5EF4-FFF2-40B4-BE49-F238E27FC236}">
              <a16:creationId xmlns:a16="http://schemas.microsoft.com/office/drawing/2014/main" id="{D3427CD2-0F9F-4D71-9335-811F573F597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15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5" name="AutoShape 3" descr="(question)">
          <a:extLst>
            <a:ext uri="{FF2B5EF4-FFF2-40B4-BE49-F238E27FC236}">
              <a16:creationId xmlns:a16="http://schemas.microsoft.com/office/drawing/2014/main" id="{86D9CD2F-A570-4297-933C-2DDCD07626B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15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6" name="AutoShape 3" descr="(question)">
          <a:extLst>
            <a:ext uri="{FF2B5EF4-FFF2-40B4-BE49-F238E27FC236}">
              <a16:creationId xmlns:a16="http://schemas.microsoft.com/office/drawing/2014/main" id="{CC934CED-DF7D-492D-ACBF-7ED4340332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15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7" name="AutoShape 3" descr="(question)">
          <a:extLst>
            <a:ext uri="{FF2B5EF4-FFF2-40B4-BE49-F238E27FC236}">
              <a16:creationId xmlns:a16="http://schemas.microsoft.com/office/drawing/2014/main" id="{512ADE90-1C8F-44FB-B84A-96E60E7307D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15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28" name="AutoShape 3" descr="(question)">
          <a:extLst>
            <a:ext uri="{FF2B5EF4-FFF2-40B4-BE49-F238E27FC236}">
              <a16:creationId xmlns:a16="http://schemas.microsoft.com/office/drawing/2014/main" id="{04F89F81-F635-40BB-8FF1-C84BA0C2224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29" name="AutoShape 3" descr="(question)">
          <a:extLst>
            <a:ext uri="{FF2B5EF4-FFF2-40B4-BE49-F238E27FC236}">
              <a16:creationId xmlns:a16="http://schemas.microsoft.com/office/drawing/2014/main" id="{FA39AEFC-BC09-48E7-843D-48AF95BD830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0" name="AutoShape 3" descr="(question)">
          <a:extLst>
            <a:ext uri="{FF2B5EF4-FFF2-40B4-BE49-F238E27FC236}">
              <a16:creationId xmlns:a16="http://schemas.microsoft.com/office/drawing/2014/main" id="{A2FA8E59-9433-415C-AB85-47EC824920E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1" name="AutoShape 3" descr="(question)">
          <a:extLst>
            <a:ext uri="{FF2B5EF4-FFF2-40B4-BE49-F238E27FC236}">
              <a16:creationId xmlns:a16="http://schemas.microsoft.com/office/drawing/2014/main" id="{8A2FF61A-194F-4B32-B8C5-16A558DB423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2" name="AutoShape 3" descr="(question)">
          <a:extLst>
            <a:ext uri="{FF2B5EF4-FFF2-40B4-BE49-F238E27FC236}">
              <a16:creationId xmlns:a16="http://schemas.microsoft.com/office/drawing/2014/main" id="{C7D0ADCB-E321-48FD-A542-F445DF37DB2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3" name="AutoShape 3" descr="(question)">
          <a:extLst>
            <a:ext uri="{FF2B5EF4-FFF2-40B4-BE49-F238E27FC236}">
              <a16:creationId xmlns:a16="http://schemas.microsoft.com/office/drawing/2014/main" id="{9712679C-C83B-4FEE-8215-578FA8CC209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4" name="AutoShape 3" descr="(question)">
          <a:extLst>
            <a:ext uri="{FF2B5EF4-FFF2-40B4-BE49-F238E27FC236}">
              <a16:creationId xmlns:a16="http://schemas.microsoft.com/office/drawing/2014/main" id="{02F6848B-D363-4160-87FF-E0722B9E0D4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5" name="AutoShape 3" descr="(question)">
          <a:extLst>
            <a:ext uri="{FF2B5EF4-FFF2-40B4-BE49-F238E27FC236}">
              <a16:creationId xmlns:a16="http://schemas.microsoft.com/office/drawing/2014/main" id="{8E7EE174-38C7-4D85-BA0C-944E858E32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6" name="AutoShape 3" descr="(question)">
          <a:extLst>
            <a:ext uri="{FF2B5EF4-FFF2-40B4-BE49-F238E27FC236}">
              <a16:creationId xmlns:a16="http://schemas.microsoft.com/office/drawing/2014/main" id="{ACDD42E7-6A9B-49D6-9A69-E021F392D66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7" name="AutoShape 3" descr="(question)">
          <a:extLst>
            <a:ext uri="{FF2B5EF4-FFF2-40B4-BE49-F238E27FC236}">
              <a16:creationId xmlns:a16="http://schemas.microsoft.com/office/drawing/2014/main" id="{FB8EF0CA-F49F-4A21-9820-1FCE6906AAF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8" name="AutoShape 3" descr="(question)">
          <a:extLst>
            <a:ext uri="{FF2B5EF4-FFF2-40B4-BE49-F238E27FC236}">
              <a16:creationId xmlns:a16="http://schemas.microsoft.com/office/drawing/2014/main" id="{BCB1CF4C-E334-42DB-A1F2-42C3B8F7868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9" name="AutoShape 3" descr="(question)">
          <a:extLst>
            <a:ext uri="{FF2B5EF4-FFF2-40B4-BE49-F238E27FC236}">
              <a16:creationId xmlns:a16="http://schemas.microsoft.com/office/drawing/2014/main" id="{67702CB5-57FB-47F2-A87F-34DB42C2659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40" name="AutoShape 3" descr="(question)">
          <a:extLst>
            <a:ext uri="{FF2B5EF4-FFF2-40B4-BE49-F238E27FC236}">
              <a16:creationId xmlns:a16="http://schemas.microsoft.com/office/drawing/2014/main" id="{E4861B09-9B5F-45B2-9485-307779C9BB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41" name="AutoShape 3" descr="(question)">
          <a:extLst>
            <a:ext uri="{FF2B5EF4-FFF2-40B4-BE49-F238E27FC236}">
              <a16:creationId xmlns:a16="http://schemas.microsoft.com/office/drawing/2014/main" id="{02545D39-00A1-4E56-9118-6C050BD1369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42" name="AutoShape 3" descr="(question)">
          <a:extLst>
            <a:ext uri="{FF2B5EF4-FFF2-40B4-BE49-F238E27FC236}">
              <a16:creationId xmlns:a16="http://schemas.microsoft.com/office/drawing/2014/main" id="{4DD1AD5F-1DA0-497B-A9FD-960D2C23472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3" name="AutoShape 3" descr="(question)">
          <a:extLst>
            <a:ext uri="{FF2B5EF4-FFF2-40B4-BE49-F238E27FC236}">
              <a16:creationId xmlns:a16="http://schemas.microsoft.com/office/drawing/2014/main" id="{C63C8CD0-64CA-4446-B1A2-D0D0593BD1B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096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4" name="AutoShape 3" descr="(question)">
          <a:extLst>
            <a:ext uri="{FF2B5EF4-FFF2-40B4-BE49-F238E27FC236}">
              <a16:creationId xmlns:a16="http://schemas.microsoft.com/office/drawing/2014/main" id="{627AB311-CF3A-49AC-BA55-FB3D5C3AB36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096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5" name="AutoShape 3" descr="(question)">
          <a:extLst>
            <a:ext uri="{FF2B5EF4-FFF2-40B4-BE49-F238E27FC236}">
              <a16:creationId xmlns:a16="http://schemas.microsoft.com/office/drawing/2014/main" id="{743697B9-B9AB-42B1-96D7-6C5D6D8C39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096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6" name="AutoShape 3" descr="(question)">
          <a:extLst>
            <a:ext uri="{FF2B5EF4-FFF2-40B4-BE49-F238E27FC236}">
              <a16:creationId xmlns:a16="http://schemas.microsoft.com/office/drawing/2014/main" id="{87C9D473-1C5B-46E5-99D1-857A2164252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096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7" name="AutoShape 3" descr="(question)">
          <a:extLst>
            <a:ext uri="{FF2B5EF4-FFF2-40B4-BE49-F238E27FC236}">
              <a16:creationId xmlns:a16="http://schemas.microsoft.com/office/drawing/2014/main" id="{366CBFC4-87DC-41D0-A9AB-91FCF58F31B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096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8" name="AutoShape 3" descr="(question)">
          <a:extLst>
            <a:ext uri="{FF2B5EF4-FFF2-40B4-BE49-F238E27FC236}">
              <a16:creationId xmlns:a16="http://schemas.microsoft.com/office/drawing/2014/main" id="{C9DE6441-9579-4CCD-BD8F-4B40BE7F8A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096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9" name="AutoShape 3" descr="(question)">
          <a:extLst>
            <a:ext uri="{FF2B5EF4-FFF2-40B4-BE49-F238E27FC236}">
              <a16:creationId xmlns:a16="http://schemas.microsoft.com/office/drawing/2014/main" id="{CE6F9638-2F70-4AF6-BA5F-A2411E11B12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096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0" name="AutoShape 3" descr="(question)">
          <a:extLst>
            <a:ext uri="{FF2B5EF4-FFF2-40B4-BE49-F238E27FC236}">
              <a16:creationId xmlns:a16="http://schemas.microsoft.com/office/drawing/2014/main" id="{DFC6D4EA-1D33-4ABD-8E23-61AEB6D72E0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096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1" name="AutoShape 3" descr="(question)">
          <a:extLst>
            <a:ext uri="{FF2B5EF4-FFF2-40B4-BE49-F238E27FC236}">
              <a16:creationId xmlns:a16="http://schemas.microsoft.com/office/drawing/2014/main" id="{1216DE41-BD23-40AD-B560-B5EB6C12428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096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2" name="AutoShape 3" descr="(question)">
          <a:extLst>
            <a:ext uri="{FF2B5EF4-FFF2-40B4-BE49-F238E27FC236}">
              <a16:creationId xmlns:a16="http://schemas.microsoft.com/office/drawing/2014/main" id="{8E87C7F6-7F83-44DE-849B-0C8B9014C9D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096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3" name="AutoShape 3" descr="(question)">
          <a:extLst>
            <a:ext uri="{FF2B5EF4-FFF2-40B4-BE49-F238E27FC236}">
              <a16:creationId xmlns:a16="http://schemas.microsoft.com/office/drawing/2014/main" id="{C0A879F1-8E6C-4775-A291-D4EA09F935A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096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4" name="AutoShape 3" descr="(question)">
          <a:extLst>
            <a:ext uri="{FF2B5EF4-FFF2-40B4-BE49-F238E27FC236}">
              <a16:creationId xmlns:a16="http://schemas.microsoft.com/office/drawing/2014/main" id="{1B971704-047D-4F9B-B447-DD7B7A33A66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096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5" name="AutoShape 3" descr="(question)">
          <a:extLst>
            <a:ext uri="{FF2B5EF4-FFF2-40B4-BE49-F238E27FC236}">
              <a16:creationId xmlns:a16="http://schemas.microsoft.com/office/drawing/2014/main" id="{510C6873-E989-4C92-B545-E8ADCFED3DE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096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6" name="AutoShape 3" descr="(question)">
          <a:extLst>
            <a:ext uri="{FF2B5EF4-FFF2-40B4-BE49-F238E27FC236}">
              <a16:creationId xmlns:a16="http://schemas.microsoft.com/office/drawing/2014/main" id="{38000D2F-9BE7-45AB-BFEA-6C534E7A5B6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096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7" name="AutoShape 3" descr="(question)">
          <a:extLst>
            <a:ext uri="{FF2B5EF4-FFF2-40B4-BE49-F238E27FC236}">
              <a16:creationId xmlns:a16="http://schemas.microsoft.com/office/drawing/2014/main" id="{A72B794A-9A71-454A-8C88-B0BEF125311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096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58" name="AutoShape 3" descr="(question)">
          <a:extLst>
            <a:ext uri="{FF2B5EF4-FFF2-40B4-BE49-F238E27FC236}">
              <a16:creationId xmlns:a16="http://schemas.microsoft.com/office/drawing/2014/main" id="{C90ECC3E-2AC3-41C3-8078-E4044F5C9C3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8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59" name="AutoShape 3" descr="(question)">
          <a:extLst>
            <a:ext uri="{FF2B5EF4-FFF2-40B4-BE49-F238E27FC236}">
              <a16:creationId xmlns:a16="http://schemas.microsoft.com/office/drawing/2014/main" id="{CA1D1386-D9C1-45B9-98DE-BA2EDA75B51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8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0" name="AutoShape 3" descr="(question)">
          <a:extLst>
            <a:ext uri="{FF2B5EF4-FFF2-40B4-BE49-F238E27FC236}">
              <a16:creationId xmlns:a16="http://schemas.microsoft.com/office/drawing/2014/main" id="{D938D39C-DE16-41D4-8D56-C2F741D4B32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8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1" name="AutoShape 3" descr="(question)">
          <a:extLst>
            <a:ext uri="{FF2B5EF4-FFF2-40B4-BE49-F238E27FC236}">
              <a16:creationId xmlns:a16="http://schemas.microsoft.com/office/drawing/2014/main" id="{C37FBBCD-9AE5-4F09-9757-21091FAB3D2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8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2" name="AutoShape 3" descr="(question)">
          <a:extLst>
            <a:ext uri="{FF2B5EF4-FFF2-40B4-BE49-F238E27FC236}">
              <a16:creationId xmlns:a16="http://schemas.microsoft.com/office/drawing/2014/main" id="{75D7E416-2A77-487A-8A91-F9F35947B11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8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3" name="AutoShape 3" descr="(question)">
          <a:extLst>
            <a:ext uri="{FF2B5EF4-FFF2-40B4-BE49-F238E27FC236}">
              <a16:creationId xmlns:a16="http://schemas.microsoft.com/office/drawing/2014/main" id="{EAFC8F42-794F-4BBA-A14B-3663D6EF2AA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8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4" name="AutoShape 3" descr="(question)">
          <a:extLst>
            <a:ext uri="{FF2B5EF4-FFF2-40B4-BE49-F238E27FC236}">
              <a16:creationId xmlns:a16="http://schemas.microsoft.com/office/drawing/2014/main" id="{6B4ECD9C-FEA8-426A-BC79-EF3E83AD4DC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8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5" name="AutoShape 3" descr="(question)">
          <a:extLst>
            <a:ext uri="{FF2B5EF4-FFF2-40B4-BE49-F238E27FC236}">
              <a16:creationId xmlns:a16="http://schemas.microsoft.com/office/drawing/2014/main" id="{0223B7F8-E622-4A3B-8300-6F7136B189A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8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6" name="AutoShape 3" descr="(question)">
          <a:extLst>
            <a:ext uri="{FF2B5EF4-FFF2-40B4-BE49-F238E27FC236}">
              <a16:creationId xmlns:a16="http://schemas.microsoft.com/office/drawing/2014/main" id="{80FD5C09-3AB0-4A68-A08C-B279A675344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8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7" name="AutoShape 3" descr="(question)">
          <a:extLst>
            <a:ext uri="{FF2B5EF4-FFF2-40B4-BE49-F238E27FC236}">
              <a16:creationId xmlns:a16="http://schemas.microsoft.com/office/drawing/2014/main" id="{0907D72D-3DF7-4B6F-BC59-717F441D220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8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8" name="AutoShape 3" descr="(question)">
          <a:extLst>
            <a:ext uri="{FF2B5EF4-FFF2-40B4-BE49-F238E27FC236}">
              <a16:creationId xmlns:a16="http://schemas.microsoft.com/office/drawing/2014/main" id="{6512E257-CE61-4F94-9BBA-EE635FD1E56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8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9" name="AutoShape 3" descr="(question)">
          <a:extLst>
            <a:ext uri="{FF2B5EF4-FFF2-40B4-BE49-F238E27FC236}">
              <a16:creationId xmlns:a16="http://schemas.microsoft.com/office/drawing/2014/main" id="{BA053485-3CF9-44A7-9160-C2EE6B5F1ED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8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70" name="AutoShape 3" descr="(question)">
          <a:extLst>
            <a:ext uri="{FF2B5EF4-FFF2-40B4-BE49-F238E27FC236}">
              <a16:creationId xmlns:a16="http://schemas.microsoft.com/office/drawing/2014/main" id="{2BC3C429-5CFA-4CE2-BE68-C25EE08047F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8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71" name="AutoShape 3" descr="(question)">
          <a:extLst>
            <a:ext uri="{FF2B5EF4-FFF2-40B4-BE49-F238E27FC236}">
              <a16:creationId xmlns:a16="http://schemas.microsoft.com/office/drawing/2014/main" id="{4E505419-90D6-4413-8FF1-59318DF1420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8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72" name="AutoShape 3" descr="(question)">
          <a:extLst>
            <a:ext uri="{FF2B5EF4-FFF2-40B4-BE49-F238E27FC236}">
              <a16:creationId xmlns:a16="http://schemas.microsoft.com/office/drawing/2014/main" id="{ED50B198-B811-48F0-B6F6-D6BFFD3F35D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8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3" name="AutoShape 3" descr="(question)">
          <a:extLst>
            <a:ext uri="{FF2B5EF4-FFF2-40B4-BE49-F238E27FC236}">
              <a16:creationId xmlns:a16="http://schemas.microsoft.com/office/drawing/2014/main" id="{2A66DB43-04DF-49F9-84F0-FD6061659FD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4" name="AutoShape 3" descr="(question)">
          <a:extLst>
            <a:ext uri="{FF2B5EF4-FFF2-40B4-BE49-F238E27FC236}">
              <a16:creationId xmlns:a16="http://schemas.microsoft.com/office/drawing/2014/main" id="{D711134A-7925-42B7-A483-95E5183A76A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5" name="AutoShape 3" descr="(question)">
          <a:extLst>
            <a:ext uri="{FF2B5EF4-FFF2-40B4-BE49-F238E27FC236}">
              <a16:creationId xmlns:a16="http://schemas.microsoft.com/office/drawing/2014/main" id="{11E93067-7EB7-4DC4-A902-6CBEC4F99F4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6" name="AutoShape 3" descr="(question)">
          <a:extLst>
            <a:ext uri="{FF2B5EF4-FFF2-40B4-BE49-F238E27FC236}">
              <a16:creationId xmlns:a16="http://schemas.microsoft.com/office/drawing/2014/main" id="{FF92709A-589D-4923-BA4F-A0EEF6B3A60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7" name="AutoShape 3" descr="(question)">
          <a:extLst>
            <a:ext uri="{FF2B5EF4-FFF2-40B4-BE49-F238E27FC236}">
              <a16:creationId xmlns:a16="http://schemas.microsoft.com/office/drawing/2014/main" id="{21D5EC7C-C989-4150-AB34-6441BA7EC0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8" name="AutoShape 3" descr="(question)">
          <a:extLst>
            <a:ext uri="{FF2B5EF4-FFF2-40B4-BE49-F238E27FC236}">
              <a16:creationId xmlns:a16="http://schemas.microsoft.com/office/drawing/2014/main" id="{E965195A-A0B9-4C24-9E2B-5D6CE7CCB6D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9" name="AutoShape 3" descr="(question)">
          <a:extLst>
            <a:ext uri="{FF2B5EF4-FFF2-40B4-BE49-F238E27FC236}">
              <a16:creationId xmlns:a16="http://schemas.microsoft.com/office/drawing/2014/main" id="{FE7880B3-4649-46DC-ABA4-355398BB8ED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0" name="AutoShape 3" descr="(question)">
          <a:extLst>
            <a:ext uri="{FF2B5EF4-FFF2-40B4-BE49-F238E27FC236}">
              <a16:creationId xmlns:a16="http://schemas.microsoft.com/office/drawing/2014/main" id="{64D4CDFC-3A5F-4CC2-8461-24E7F1989A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1" name="AutoShape 3" descr="(question)">
          <a:extLst>
            <a:ext uri="{FF2B5EF4-FFF2-40B4-BE49-F238E27FC236}">
              <a16:creationId xmlns:a16="http://schemas.microsoft.com/office/drawing/2014/main" id="{BD60091D-56F4-44B9-9774-24C699AF47D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2" name="AutoShape 3" descr="(question)">
          <a:extLst>
            <a:ext uri="{FF2B5EF4-FFF2-40B4-BE49-F238E27FC236}">
              <a16:creationId xmlns:a16="http://schemas.microsoft.com/office/drawing/2014/main" id="{5A92097C-FE36-4A7C-B410-2B9021BBD76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3" name="AutoShape 3" descr="(question)">
          <a:extLst>
            <a:ext uri="{FF2B5EF4-FFF2-40B4-BE49-F238E27FC236}">
              <a16:creationId xmlns:a16="http://schemas.microsoft.com/office/drawing/2014/main" id="{30AE1F2F-4A3E-4A60-8F42-F088D69A408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4" name="AutoShape 3" descr="(question)">
          <a:extLst>
            <a:ext uri="{FF2B5EF4-FFF2-40B4-BE49-F238E27FC236}">
              <a16:creationId xmlns:a16="http://schemas.microsoft.com/office/drawing/2014/main" id="{04CB3F05-F6D2-4C10-ADB2-1670AF211B4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5" name="AutoShape 3" descr="(question)">
          <a:extLst>
            <a:ext uri="{FF2B5EF4-FFF2-40B4-BE49-F238E27FC236}">
              <a16:creationId xmlns:a16="http://schemas.microsoft.com/office/drawing/2014/main" id="{8A85B99F-698B-4ACD-A2EB-D95B5DD3063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6" name="AutoShape 3" descr="(question)">
          <a:extLst>
            <a:ext uri="{FF2B5EF4-FFF2-40B4-BE49-F238E27FC236}">
              <a16:creationId xmlns:a16="http://schemas.microsoft.com/office/drawing/2014/main" id="{61E50C44-C1E6-4359-9DBE-D3EC9A9513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7" name="AutoShape 3" descr="(question)">
          <a:extLst>
            <a:ext uri="{FF2B5EF4-FFF2-40B4-BE49-F238E27FC236}">
              <a16:creationId xmlns:a16="http://schemas.microsoft.com/office/drawing/2014/main" id="{DCC88ECC-0CD6-4CF1-812D-09CE7D77373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88" name="AutoShape 3" descr="(question)">
          <a:extLst>
            <a:ext uri="{FF2B5EF4-FFF2-40B4-BE49-F238E27FC236}">
              <a16:creationId xmlns:a16="http://schemas.microsoft.com/office/drawing/2014/main" id="{4606ABB0-1D89-43D5-AFFD-78620F8A2BD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91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89" name="AutoShape 3" descr="(question)">
          <a:extLst>
            <a:ext uri="{FF2B5EF4-FFF2-40B4-BE49-F238E27FC236}">
              <a16:creationId xmlns:a16="http://schemas.microsoft.com/office/drawing/2014/main" id="{1B72AF0D-8BEF-4974-BAE2-BCB6B32C169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191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0" name="AutoShape 3" descr="(question)">
          <a:extLst>
            <a:ext uri="{FF2B5EF4-FFF2-40B4-BE49-F238E27FC236}">
              <a16:creationId xmlns:a16="http://schemas.microsoft.com/office/drawing/2014/main" id="{510AB0D6-D931-463A-B7FD-12ED546290E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91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1" name="AutoShape 3" descr="(question)">
          <a:extLst>
            <a:ext uri="{FF2B5EF4-FFF2-40B4-BE49-F238E27FC236}">
              <a16:creationId xmlns:a16="http://schemas.microsoft.com/office/drawing/2014/main" id="{FFE70DA1-7A03-4785-9058-230FDEA1BBB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91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2" name="AutoShape 3" descr="(question)">
          <a:extLst>
            <a:ext uri="{FF2B5EF4-FFF2-40B4-BE49-F238E27FC236}">
              <a16:creationId xmlns:a16="http://schemas.microsoft.com/office/drawing/2014/main" id="{0C762EB7-B25A-4357-A819-286AC511205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91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3" name="AutoShape 3" descr="(question)">
          <a:extLst>
            <a:ext uri="{FF2B5EF4-FFF2-40B4-BE49-F238E27FC236}">
              <a16:creationId xmlns:a16="http://schemas.microsoft.com/office/drawing/2014/main" id="{31DB60B2-832A-46C2-8F10-3B65E131F5C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91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4" name="AutoShape 3" descr="(question)">
          <a:extLst>
            <a:ext uri="{FF2B5EF4-FFF2-40B4-BE49-F238E27FC236}">
              <a16:creationId xmlns:a16="http://schemas.microsoft.com/office/drawing/2014/main" id="{25402599-3196-433E-BDF6-357EAEC311B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191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5" name="AutoShape 3" descr="(question)">
          <a:extLst>
            <a:ext uri="{FF2B5EF4-FFF2-40B4-BE49-F238E27FC236}">
              <a16:creationId xmlns:a16="http://schemas.microsoft.com/office/drawing/2014/main" id="{8A47DEEE-9534-4073-BD80-71916BF496D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91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6" name="AutoShape 3" descr="(question)">
          <a:extLst>
            <a:ext uri="{FF2B5EF4-FFF2-40B4-BE49-F238E27FC236}">
              <a16:creationId xmlns:a16="http://schemas.microsoft.com/office/drawing/2014/main" id="{4076F552-239A-45C6-A4DA-36E839B21E9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91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7" name="AutoShape 3" descr="(question)">
          <a:extLst>
            <a:ext uri="{FF2B5EF4-FFF2-40B4-BE49-F238E27FC236}">
              <a16:creationId xmlns:a16="http://schemas.microsoft.com/office/drawing/2014/main" id="{5E337D45-26D3-4CB2-9355-490AFB269E6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91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8" name="AutoShape 3" descr="(question)">
          <a:extLst>
            <a:ext uri="{FF2B5EF4-FFF2-40B4-BE49-F238E27FC236}">
              <a16:creationId xmlns:a16="http://schemas.microsoft.com/office/drawing/2014/main" id="{D6206851-D598-43ED-95AC-BC73BFD4AF0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91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9" name="AutoShape 3" descr="(question)">
          <a:extLst>
            <a:ext uri="{FF2B5EF4-FFF2-40B4-BE49-F238E27FC236}">
              <a16:creationId xmlns:a16="http://schemas.microsoft.com/office/drawing/2014/main" id="{04D6F768-794B-49AA-BE9A-7E98FCB8B37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191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200" name="AutoShape 3" descr="(question)">
          <a:extLst>
            <a:ext uri="{FF2B5EF4-FFF2-40B4-BE49-F238E27FC236}">
              <a16:creationId xmlns:a16="http://schemas.microsoft.com/office/drawing/2014/main" id="{F8FE9FC8-6F01-45FA-B5DA-8FE36F3C997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91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201" name="AutoShape 3" descr="(question)">
          <a:extLst>
            <a:ext uri="{FF2B5EF4-FFF2-40B4-BE49-F238E27FC236}">
              <a16:creationId xmlns:a16="http://schemas.microsoft.com/office/drawing/2014/main" id="{11C9DCA0-06C6-4C8A-8603-95F05BCFC62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91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202" name="AutoShape 3" descr="(question)">
          <a:extLst>
            <a:ext uri="{FF2B5EF4-FFF2-40B4-BE49-F238E27FC236}">
              <a16:creationId xmlns:a16="http://schemas.microsoft.com/office/drawing/2014/main" id="{8793C437-5855-400F-B41C-3128B4093D5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91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3" name="AutoShape 3" descr="(question)">
          <a:extLst>
            <a:ext uri="{FF2B5EF4-FFF2-40B4-BE49-F238E27FC236}">
              <a16:creationId xmlns:a16="http://schemas.microsoft.com/office/drawing/2014/main" id="{2E6AE5F8-C863-42C9-9459-A8DA2B9E5D3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4" name="AutoShape 3" descr="(question)">
          <a:extLst>
            <a:ext uri="{FF2B5EF4-FFF2-40B4-BE49-F238E27FC236}">
              <a16:creationId xmlns:a16="http://schemas.microsoft.com/office/drawing/2014/main" id="{B37E7FDF-5EE1-43CD-9435-65DAD1E1A97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3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5" name="AutoShape 3" descr="(question)">
          <a:extLst>
            <a:ext uri="{FF2B5EF4-FFF2-40B4-BE49-F238E27FC236}">
              <a16:creationId xmlns:a16="http://schemas.microsoft.com/office/drawing/2014/main" id="{624B5E63-954A-449E-B1B8-04A50A77BC2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6" name="AutoShape 3" descr="(question)">
          <a:extLst>
            <a:ext uri="{FF2B5EF4-FFF2-40B4-BE49-F238E27FC236}">
              <a16:creationId xmlns:a16="http://schemas.microsoft.com/office/drawing/2014/main" id="{DCD8740D-7DF2-4CF9-9ED1-006DAB860A5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7" name="AutoShape 3" descr="(question)">
          <a:extLst>
            <a:ext uri="{FF2B5EF4-FFF2-40B4-BE49-F238E27FC236}">
              <a16:creationId xmlns:a16="http://schemas.microsoft.com/office/drawing/2014/main" id="{DE17B251-7F1C-480B-A146-26F3CCF3EE9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8" name="AutoShape 3" descr="(question)">
          <a:extLst>
            <a:ext uri="{FF2B5EF4-FFF2-40B4-BE49-F238E27FC236}">
              <a16:creationId xmlns:a16="http://schemas.microsoft.com/office/drawing/2014/main" id="{2F33561D-1651-463C-9408-F88AFEE6744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9" name="AutoShape 3" descr="(question)">
          <a:extLst>
            <a:ext uri="{FF2B5EF4-FFF2-40B4-BE49-F238E27FC236}">
              <a16:creationId xmlns:a16="http://schemas.microsoft.com/office/drawing/2014/main" id="{072E8EF9-2C22-482F-98EC-9BDD4DC616C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3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0" name="AutoShape 3" descr="(question)">
          <a:extLst>
            <a:ext uri="{FF2B5EF4-FFF2-40B4-BE49-F238E27FC236}">
              <a16:creationId xmlns:a16="http://schemas.microsoft.com/office/drawing/2014/main" id="{B27EE757-7581-4709-9E00-4A432695BF4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1" name="AutoShape 3" descr="(question)">
          <a:extLst>
            <a:ext uri="{FF2B5EF4-FFF2-40B4-BE49-F238E27FC236}">
              <a16:creationId xmlns:a16="http://schemas.microsoft.com/office/drawing/2014/main" id="{4564357B-F6E8-4560-9CB6-500511488BB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2" name="AutoShape 3" descr="(question)">
          <a:extLst>
            <a:ext uri="{FF2B5EF4-FFF2-40B4-BE49-F238E27FC236}">
              <a16:creationId xmlns:a16="http://schemas.microsoft.com/office/drawing/2014/main" id="{6AD997A7-2624-467D-8B8A-F5F4AF51F5C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3" name="AutoShape 3" descr="(question)">
          <a:extLst>
            <a:ext uri="{FF2B5EF4-FFF2-40B4-BE49-F238E27FC236}">
              <a16:creationId xmlns:a16="http://schemas.microsoft.com/office/drawing/2014/main" id="{865396E5-9EE9-4CC4-B53F-EF65E9D02AB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4" name="AutoShape 3" descr="(question)">
          <a:extLst>
            <a:ext uri="{FF2B5EF4-FFF2-40B4-BE49-F238E27FC236}">
              <a16:creationId xmlns:a16="http://schemas.microsoft.com/office/drawing/2014/main" id="{85C76FE6-253E-4A6B-B304-326D5866653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3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5" name="AutoShape 3" descr="(question)">
          <a:extLst>
            <a:ext uri="{FF2B5EF4-FFF2-40B4-BE49-F238E27FC236}">
              <a16:creationId xmlns:a16="http://schemas.microsoft.com/office/drawing/2014/main" id="{89CF4E64-F367-4743-B713-FDB0EA226B5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6" name="AutoShape 3" descr="(question)">
          <a:extLst>
            <a:ext uri="{FF2B5EF4-FFF2-40B4-BE49-F238E27FC236}">
              <a16:creationId xmlns:a16="http://schemas.microsoft.com/office/drawing/2014/main" id="{4C415739-01EE-401F-873F-CE18828DABE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7" name="AutoShape 3" descr="(question)">
          <a:extLst>
            <a:ext uri="{FF2B5EF4-FFF2-40B4-BE49-F238E27FC236}">
              <a16:creationId xmlns:a16="http://schemas.microsoft.com/office/drawing/2014/main" id="{70A62BA8-76F2-48E9-B924-BDFB4C254D6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18" name="AutoShape 3" descr="(question)">
          <a:extLst>
            <a:ext uri="{FF2B5EF4-FFF2-40B4-BE49-F238E27FC236}">
              <a16:creationId xmlns:a16="http://schemas.microsoft.com/office/drawing/2014/main" id="{26E9F26B-C80E-48F3-B902-41E60866933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19" name="AutoShape 3" descr="(question)">
          <a:extLst>
            <a:ext uri="{FF2B5EF4-FFF2-40B4-BE49-F238E27FC236}">
              <a16:creationId xmlns:a16="http://schemas.microsoft.com/office/drawing/2014/main" id="{FC652DAD-3147-4FA0-88B5-81A37935326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0" name="AutoShape 3" descr="(question)">
          <a:extLst>
            <a:ext uri="{FF2B5EF4-FFF2-40B4-BE49-F238E27FC236}">
              <a16:creationId xmlns:a16="http://schemas.microsoft.com/office/drawing/2014/main" id="{91E99054-F366-4C30-BF6F-1276A77AB90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1" name="AutoShape 3" descr="(question)">
          <a:extLst>
            <a:ext uri="{FF2B5EF4-FFF2-40B4-BE49-F238E27FC236}">
              <a16:creationId xmlns:a16="http://schemas.microsoft.com/office/drawing/2014/main" id="{39F246DF-734E-49F2-B8A8-5CD2065958F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2" name="AutoShape 3" descr="(question)">
          <a:extLst>
            <a:ext uri="{FF2B5EF4-FFF2-40B4-BE49-F238E27FC236}">
              <a16:creationId xmlns:a16="http://schemas.microsoft.com/office/drawing/2014/main" id="{2FAAC84E-ADEC-401E-9DF1-AFE64902594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3" name="AutoShape 3" descr="(question)">
          <a:extLst>
            <a:ext uri="{FF2B5EF4-FFF2-40B4-BE49-F238E27FC236}">
              <a16:creationId xmlns:a16="http://schemas.microsoft.com/office/drawing/2014/main" id="{F0415BAB-CEE6-4475-8AA3-E4F5503D81D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4" name="AutoShape 3" descr="(question)">
          <a:extLst>
            <a:ext uri="{FF2B5EF4-FFF2-40B4-BE49-F238E27FC236}">
              <a16:creationId xmlns:a16="http://schemas.microsoft.com/office/drawing/2014/main" id="{838DA0F8-FC43-4A4B-B826-C73A6EA71B3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5" name="AutoShape 3" descr="(question)">
          <a:extLst>
            <a:ext uri="{FF2B5EF4-FFF2-40B4-BE49-F238E27FC236}">
              <a16:creationId xmlns:a16="http://schemas.microsoft.com/office/drawing/2014/main" id="{5955C601-50B6-4E1B-B303-2009FB5D831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6" name="AutoShape 3" descr="(question)">
          <a:extLst>
            <a:ext uri="{FF2B5EF4-FFF2-40B4-BE49-F238E27FC236}">
              <a16:creationId xmlns:a16="http://schemas.microsoft.com/office/drawing/2014/main" id="{69DD8214-4457-4FFD-8FD7-5C171CE25E5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7" name="AutoShape 3" descr="(question)">
          <a:extLst>
            <a:ext uri="{FF2B5EF4-FFF2-40B4-BE49-F238E27FC236}">
              <a16:creationId xmlns:a16="http://schemas.microsoft.com/office/drawing/2014/main" id="{F63E4035-65AA-4E7A-BAD4-5483C8BD0AA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8" name="AutoShape 3" descr="(question)">
          <a:extLst>
            <a:ext uri="{FF2B5EF4-FFF2-40B4-BE49-F238E27FC236}">
              <a16:creationId xmlns:a16="http://schemas.microsoft.com/office/drawing/2014/main" id="{B740A22D-3769-4FB1-AF83-D44A7727125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9" name="AutoShape 3" descr="(question)">
          <a:extLst>
            <a:ext uri="{FF2B5EF4-FFF2-40B4-BE49-F238E27FC236}">
              <a16:creationId xmlns:a16="http://schemas.microsoft.com/office/drawing/2014/main" id="{8A3F6071-82D8-43A4-BBF2-F6804233CB5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30" name="AutoShape 3" descr="(question)">
          <a:extLst>
            <a:ext uri="{FF2B5EF4-FFF2-40B4-BE49-F238E27FC236}">
              <a16:creationId xmlns:a16="http://schemas.microsoft.com/office/drawing/2014/main" id="{5874E956-37F6-4110-969D-FE29C4051C6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31" name="AutoShape 3" descr="(question)">
          <a:extLst>
            <a:ext uri="{FF2B5EF4-FFF2-40B4-BE49-F238E27FC236}">
              <a16:creationId xmlns:a16="http://schemas.microsoft.com/office/drawing/2014/main" id="{D82B98A1-2909-4736-B48E-B9ABFD6829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32" name="AutoShape 3" descr="(question)">
          <a:extLst>
            <a:ext uri="{FF2B5EF4-FFF2-40B4-BE49-F238E27FC236}">
              <a16:creationId xmlns:a16="http://schemas.microsoft.com/office/drawing/2014/main" id="{F3AFB1BD-861F-46E8-BDE0-4C5DC18DA2D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3" name="AutoShape 3" descr="(question)">
          <a:extLst>
            <a:ext uri="{FF2B5EF4-FFF2-40B4-BE49-F238E27FC236}">
              <a16:creationId xmlns:a16="http://schemas.microsoft.com/office/drawing/2014/main" id="{5B117806-D351-4191-9AF1-094806AB9B4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4" name="AutoShape 3" descr="(question)">
          <a:extLst>
            <a:ext uri="{FF2B5EF4-FFF2-40B4-BE49-F238E27FC236}">
              <a16:creationId xmlns:a16="http://schemas.microsoft.com/office/drawing/2014/main" id="{75F8AB66-FDB3-4C2F-B9D4-2146C93FF2C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6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5" name="AutoShape 3" descr="(question)">
          <a:extLst>
            <a:ext uri="{FF2B5EF4-FFF2-40B4-BE49-F238E27FC236}">
              <a16:creationId xmlns:a16="http://schemas.microsoft.com/office/drawing/2014/main" id="{C37242B5-DA41-4593-943F-1104E4AD176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6" name="AutoShape 3" descr="(question)">
          <a:extLst>
            <a:ext uri="{FF2B5EF4-FFF2-40B4-BE49-F238E27FC236}">
              <a16:creationId xmlns:a16="http://schemas.microsoft.com/office/drawing/2014/main" id="{38B3A0D3-9371-4A62-9BAA-9C60D4B4FAD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7" name="AutoShape 3" descr="(question)">
          <a:extLst>
            <a:ext uri="{FF2B5EF4-FFF2-40B4-BE49-F238E27FC236}">
              <a16:creationId xmlns:a16="http://schemas.microsoft.com/office/drawing/2014/main" id="{0D653B5D-DE3E-46EC-BBF8-8E50E1031A1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8" name="AutoShape 3" descr="(question)">
          <a:extLst>
            <a:ext uri="{FF2B5EF4-FFF2-40B4-BE49-F238E27FC236}">
              <a16:creationId xmlns:a16="http://schemas.microsoft.com/office/drawing/2014/main" id="{9A58254E-9803-456E-91CF-893F9803427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9" name="AutoShape 3" descr="(question)">
          <a:extLst>
            <a:ext uri="{FF2B5EF4-FFF2-40B4-BE49-F238E27FC236}">
              <a16:creationId xmlns:a16="http://schemas.microsoft.com/office/drawing/2014/main" id="{6A826EA5-AE59-4136-8A2B-EDDE253B714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6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0" name="AutoShape 3" descr="(question)">
          <a:extLst>
            <a:ext uri="{FF2B5EF4-FFF2-40B4-BE49-F238E27FC236}">
              <a16:creationId xmlns:a16="http://schemas.microsoft.com/office/drawing/2014/main" id="{2A042319-F4D7-4130-A6B9-27D64DCE3D4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1" name="AutoShape 3" descr="(question)">
          <a:extLst>
            <a:ext uri="{FF2B5EF4-FFF2-40B4-BE49-F238E27FC236}">
              <a16:creationId xmlns:a16="http://schemas.microsoft.com/office/drawing/2014/main" id="{34C436AA-843F-4D1F-860A-D8C69DFECAB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2" name="AutoShape 3" descr="(question)">
          <a:extLst>
            <a:ext uri="{FF2B5EF4-FFF2-40B4-BE49-F238E27FC236}">
              <a16:creationId xmlns:a16="http://schemas.microsoft.com/office/drawing/2014/main" id="{12051516-C009-4BD3-84CF-D9E0F54E4CF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3" name="AutoShape 3" descr="(question)">
          <a:extLst>
            <a:ext uri="{FF2B5EF4-FFF2-40B4-BE49-F238E27FC236}">
              <a16:creationId xmlns:a16="http://schemas.microsoft.com/office/drawing/2014/main" id="{CCC778E7-9D69-49F9-9430-478D0B01979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4" name="AutoShape 3" descr="(question)">
          <a:extLst>
            <a:ext uri="{FF2B5EF4-FFF2-40B4-BE49-F238E27FC236}">
              <a16:creationId xmlns:a16="http://schemas.microsoft.com/office/drawing/2014/main" id="{081DF264-B81E-42A4-BDCB-29FEA6CAA0B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6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5" name="AutoShape 3" descr="(question)">
          <a:extLst>
            <a:ext uri="{FF2B5EF4-FFF2-40B4-BE49-F238E27FC236}">
              <a16:creationId xmlns:a16="http://schemas.microsoft.com/office/drawing/2014/main" id="{C96E0924-E1A3-4444-8944-3735107AB8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6" name="AutoShape 3" descr="(question)">
          <a:extLst>
            <a:ext uri="{FF2B5EF4-FFF2-40B4-BE49-F238E27FC236}">
              <a16:creationId xmlns:a16="http://schemas.microsoft.com/office/drawing/2014/main" id="{614798B5-8672-4593-81BF-009BC89F91E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7" name="AutoShape 3" descr="(question)">
          <a:extLst>
            <a:ext uri="{FF2B5EF4-FFF2-40B4-BE49-F238E27FC236}">
              <a16:creationId xmlns:a16="http://schemas.microsoft.com/office/drawing/2014/main" id="{643B82FC-7ED6-45D7-B42A-B79D7F1B6A1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48" name="AutoShape 3" descr="(question)">
          <a:extLst>
            <a:ext uri="{FF2B5EF4-FFF2-40B4-BE49-F238E27FC236}">
              <a16:creationId xmlns:a16="http://schemas.microsoft.com/office/drawing/2014/main" id="{D1AAAE25-860D-498D-89A4-4AD991E64CF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5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49" name="AutoShape 3" descr="(question)">
          <a:extLst>
            <a:ext uri="{FF2B5EF4-FFF2-40B4-BE49-F238E27FC236}">
              <a16:creationId xmlns:a16="http://schemas.microsoft.com/office/drawing/2014/main" id="{9FFDC24E-6496-4F09-A00E-3D20D31A218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85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0" name="AutoShape 3" descr="(question)">
          <a:extLst>
            <a:ext uri="{FF2B5EF4-FFF2-40B4-BE49-F238E27FC236}">
              <a16:creationId xmlns:a16="http://schemas.microsoft.com/office/drawing/2014/main" id="{564F18D3-9B54-46DF-A94E-D23728E4F20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5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1" name="AutoShape 3" descr="(question)">
          <a:extLst>
            <a:ext uri="{FF2B5EF4-FFF2-40B4-BE49-F238E27FC236}">
              <a16:creationId xmlns:a16="http://schemas.microsoft.com/office/drawing/2014/main" id="{B93772EF-9AA9-46C6-A372-8D45F3E92DB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5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2" name="AutoShape 3" descr="(question)">
          <a:extLst>
            <a:ext uri="{FF2B5EF4-FFF2-40B4-BE49-F238E27FC236}">
              <a16:creationId xmlns:a16="http://schemas.microsoft.com/office/drawing/2014/main" id="{DDA5EFE9-546C-4F79-88B1-3437A24C6AF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5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3" name="AutoShape 3" descr="(question)">
          <a:extLst>
            <a:ext uri="{FF2B5EF4-FFF2-40B4-BE49-F238E27FC236}">
              <a16:creationId xmlns:a16="http://schemas.microsoft.com/office/drawing/2014/main" id="{45ED45D7-A369-4EA7-A5AA-CD8535F4193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5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4" name="AutoShape 3" descr="(question)">
          <a:extLst>
            <a:ext uri="{FF2B5EF4-FFF2-40B4-BE49-F238E27FC236}">
              <a16:creationId xmlns:a16="http://schemas.microsoft.com/office/drawing/2014/main" id="{91CB41B8-FB66-49BB-9DC0-504E3E32266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85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5" name="AutoShape 3" descr="(question)">
          <a:extLst>
            <a:ext uri="{FF2B5EF4-FFF2-40B4-BE49-F238E27FC236}">
              <a16:creationId xmlns:a16="http://schemas.microsoft.com/office/drawing/2014/main" id="{FD1988E0-CBB6-4800-8E79-F103DC6F885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5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6" name="AutoShape 3" descr="(question)">
          <a:extLst>
            <a:ext uri="{FF2B5EF4-FFF2-40B4-BE49-F238E27FC236}">
              <a16:creationId xmlns:a16="http://schemas.microsoft.com/office/drawing/2014/main" id="{542A0952-4FB3-4D1D-8AD2-0A80DD59947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5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7" name="AutoShape 3" descr="(question)">
          <a:extLst>
            <a:ext uri="{FF2B5EF4-FFF2-40B4-BE49-F238E27FC236}">
              <a16:creationId xmlns:a16="http://schemas.microsoft.com/office/drawing/2014/main" id="{CCADBE04-74E2-4AEB-9E20-400E74144E7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5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8" name="AutoShape 3" descr="(question)">
          <a:extLst>
            <a:ext uri="{FF2B5EF4-FFF2-40B4-BE49-F238E27FC236}">
              <a16:creationId xmlns:a16="http://schemas.microsoft.com/office/drawing/2014/main" id="{1515B9E1-AE0B-4217-A348-A6EAC1D031E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5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9" name="AutoShape 3" descr="(question)">
          <a:extLst>
            <a:ext uri="{FF2B5EF4-FFF2-40B4-BE49-F238E27FC236}">
              <a16:creationId xmlns:a16="http://schemas.microsoft.com/office/drawing/2014/main" id="{C4A50A20-6B48-46A4-9A7F-E57C6B8DD5E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85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60" name="AutoShape 3" descr="(question)">
          <a:extLst>
            <a:ext uri="{FF2B5EF4-FFF2-40B4-BE49-F238E27FC236}">
              <a16:creationId xmlns:a16="http://schemas.microsoft.com/office/drawing/2014/main" id="{043BC313-DE80-4AAC-AE73-FC750B7EA7C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5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61" name="AutoShape 3" descr="(question)">
          <a:extLst>
            <a:ext uri="{FF2B5EF4-FFF2-40B4-BE49-F238E27FC236}">
              <a16:creationId xmlns:a16="http://schemas.microsoft.com/office/drawing/2014/main" id="{C0B7726B-8C50-45C5-BCC3-E73B12F64A3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5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62" name="AutoShape 3" descr="(question)">
          <a:extLst>
            <a:ext uri="{FF2B5EF4-FFF2-40B4-BE49-F238E27FC236}">
              <a16:creationId xmlns:a16="http://schemas.microsoft.com/office/drawing/2014/main" id="{DDDC373C-A492-4CFF-9BD9-852E556EAA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5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3" name="AutoShape 3" descr="(question)">
          <a:extLst>
            <a:ext uri="{FF2B5EF4-FFF2-40B4-BE49-F238E27FC236}">
              <a16:creationId xmlns:a16="http://schemas.microsoft.com/office/drawing/2014/main" id="{85A9995F-02FE-401D-9DC8-F413038995F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4" name="AutoShape 3" descr="(question)">
          <a:extLst>
            <a:ext uri="{FF2B5EF4-FFF2-40B4-BE49-F238E27FC236}">
              <a16:creationId xmlns:a16="http://schemas.microsoft.com/office/drawing/2014/main" id="{DDAED24A-5C24-4D98-B257-53F6BA01D3E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5" name="AutoShape 3" descr="(question)">
          <a:extLst>
            <a:ext uri="{FF2B5EF4-FFF2-40B4-BE49-F238E27FC236}">
              <a16:creationId xmlns:a16="http://schemas.microsoft.com/office/drawing/2014/main" id="{BF0ECA2A-2B19-444E-8FA6-AEC280ABF1F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6" name="AutoShape 3" descr="(question)">
          <a:extLst>
            <a:ext uri="{FF2B5EF4-FFF2-40B4-BE49-F238E27FC236}">
              <a16:creationId xmlns:a16="http://schemas.microsoft.com/office/drawing/2014/main" id="{42C1209C-6B9C-4429-AC3D-A8B77119800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7" name="AutoShape 3" descr="(question)">
          <a:extLst>
            <a:ext uri="{FF2B5EF4-FFF2-40B4-BE49-F238E27FC236}">
              <a16:creationId xmlns:a16="http://schemas.microsoft.com/office/drawing/2014/main" id="{17BF391D-4E89-46F5-BA2B-EDAF090AB1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8" name="AutoShape 3" descr="(question)">
          <a:extLst>
            <a:ext uri="{FF2B5EF4-FFF2-40B4-BE49-F238E27FC236}">
              <a16:creationId xmlns:a16="http://schemas.microsoft.com/office/drawing/2014/main" id="{DA8DDDC2-AAC4-407A-9E7D-70E7D434891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9" name="AutoShape 3" descr="(question)">
          <a:extLst>
            <a:ext uri="{FF2B5EF4-FFF2-40B4-BE49-F238E27FC236}">
              <a16:creationId xmlns:a16="http://schemas.microsoft.com/office/drawing/2014/main" id="{C701C9FB-CF7A-44C9-A648-92A67C952E6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0" name="AutoShape 3" descr="(question)">
          <a:extLst>
            <a:ext uri="{FF2B5EF4-FFF2-40B4-BE49-F238E27FC236}">
              <a16:creationId xmlns:a16="http://schemas.microsoft.com/office/drawing/2014/main" id="{7561A947-0E48-46FE-84B9-2EC48A5EACE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1" name="AutoShape 3" descr="(question)">
          <a:extLst>
            <a:ext uri="{FF2B5EF4-FFF2-40B4-BE49-F238E27FC236}">
              <a16:creationId xmlns:a16="http://schemas.microsoft.com/office/drawing/2014/main" id="{00FC9929-2BFC-4DB7-BCBE-F25899EF202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2" name="AutoShape 3" descr="(question)">
          <a:extLst>
            <a:ext uri="{FF2B5EF4-FFF2-40B4-BE49-F238E27FC236}">
              <a16:creationId xmlns:a16="http://schemas.microsoft.com/office/drawing/2014/main" id="{874B02D2-EE89-4453-87FA-08E67D05745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3" name="AutoShape 3" descr="(question)">
          <a:extLst>
            <a:ext uri="{FF2B5EF4-FFF2-40B4-BE49-F238E27FC236}">
              <a16:creationId xmlns:a16="http://schemas.microsoft.com/office/drawing/2014/main" id="{DD7620F9-3387-4A8A-B8B9-C9C0CA21196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4" name="AutoShape 3" descr="(question)">
          <a:extLst>
            <a:ext uri="{FF2B5EF4-FFF2-40B4-BE49-F238E27FC236}">
              <a16:creationId xmlns:a16="http://schemas.microsoft.com/office/drawing/2014/main" id="{1EF841F5-136E-4AE9-BFD9-223E2796699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5" name="AutoShape 3" descr="(question)">
          <a:extLst>
            <a:ext uri="{FF2B5EF4-FFF2-40B4-BE49-F238E27FC236}">
              <a16:creationId xmlns:a16="http://schemas.microsoft.com/office/drawing/2014/main" id="{D5272A0A-AF31-4753-B5C7-89EA0C2281E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6" name="AutoShape 3" descr="(question)">
          <a:extLst>
            <a:ext uri="{FF2B5EF4-FFF2-40B4-BE49-F238E27FC236}">
              <a16:creationId xmlns:a16="http://schemas.microsoft.com/office/drawing/2014/main" id="{22844428-2CE2-4540-B68A-82E5D36FCE8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7" name="AutoShape 3" descr="(question)">
          <a:extLst>
            <a:ext uri="{FF2B5EF4-FFF2-40B4-BE49-F238E27FC236}">
              <a16:creationId xmlns:a16="http://schemas.microsoft.com/office/drawing/2014/main" id="{CD57D92A-588E-4B65-9DB5-F1B729C582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8" name="AutoShape 3" descr="(question)">
          <a:extLst>
            <a:ext uri="{FF2B5EF4-FFF2-40B4-BE49-F238E27FC236}">
              <a16:creationId xmlns:a16="http://schemas.microsoft.com/office/drawing/2014/main" id="{67BCEA22-CC68-48B0-849B-D981EE4CABE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9" name="AutoShape 3" descr="(question)">
          <a:extLst>
            <a:ext uri="{FF2B5EF4-FFF2-40B4-BE49-F238E27FC236}">
              <a16:creationId xmlns:a16="http://schemas.microsoft.com/office/drawing/2014/main" id="{18E43B0D-DF51-4DA9-8FD4-38A59221D7D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0" name="AutoShape 3" descr="(question)">
          <a:extLst>
            <a:ext uri="{FF2B5EF4-FFF2-40B4-BE49-F238E27FC236}">
              <a16:creationId xmlns:a16="http://schemas.microsoft.com/office/drawing/2014/main" id="{C944CB91-90F5-4B29-B460-474B5C95D2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1" name="AutoShape 3" descr="(question)">
          <a:extLst>
            <a:ext uri="{FF2B5EF4-FFF2-40B4-BE49-F238E27FC236}">
              <a16:creationId xmlns:a16="http://schemas.microsoft.com/office/drawing/2014/main" id="{6165A654-D172-4459-913F-310A15B66EC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2" name="AutoShape 3" descr="(question)">
          <a:extLst>
            <a:ext uri="{FF2B5EF4-FFF2-40B4-BE49-F238E27FC236}">
              <a16:creationId xmlns:a16="http://schemas.microsoft.com/office/drawing/2014/main" id="{1BC93589-B6F3-4CAC-A4FD-310C3EAEA18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3" name="AutoShape 3" descr="(question)">
          <a:extLst>
            <a:ext uri="{FF2B5EF4-FFF2-40B4-BE49-F238E27FC236}">
              <a16:creationId xmlns:a16="http://schemas.microsoft.com/office/drawing/2014/main" id="{B7A7B540-B70C-4EC5-A711-4D25BA5530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4" name="AutoShape 3" descr="(question)">
          <a:extLst>
            <a:ext uri="{FF2B5EF4-FFF2-40B4-BE49-F238E27FC236}">
              <a16:creationId xmlns:a16="http://schemas.microsoft.com/office/drawing/2014/main" id="{3ACB78A7-C802-40ED-ADE1-5BC427B18BF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5" name="AutoShape 3" descr="(question)">
          <a:extLst>
            <a:ext uri="{FF2B5EF4-FFF2-40B4-BE49-F238E27FC236}">
              <a16:creationId xmlns:a16="http://schemas.microsoft.com/office/drawing/2014/main" id="{A3CCFF24-59B8-4B85-9706-7E2CA754082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6" name="AutoShape 3" descr="(question)">
          <a:extLst>
            <a:ext uri="{FF2B5EF4-FFF2-40B4-BE49-F238E27FC236}">
              <a16:creationId xmlns:a16="http://schemas.microsoft.com/office/drawing/2014/main" id="{2BCC7AB3-2EB3-4C4D-BD4C-DE6E644A369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7" name="AutoShape 3" descr="(question)">
          <a:extLst>
            <a:ext uri="{FF2B5EF4-FFF2-40B4-BE49-F238E27FC236}">
              <a16:creationId xmlns:a16="http://schemas.microsoft.com/office/drawing/2014/main" id="{5B9FA9A6-864E-41A0-97F3-15DC0D85E5B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8" name="AutoShape 3" descr="(question)">
          <a:extLst>
            <a:ext uri="{FF2B5EF4-FFF2-40B4-BE49-F238E27FC236}">
              <a16:creationId xmlns:a16="http://schemas.microsoft.com/office/drawing/2014/main" id="{15358C4A-5CF5-4D42-9AE9-5BFE38143A8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9" name="AutoShape 3" descr="(question)">
          <a:extLst>
            <a:ext uri="{FF2B5EF4-FFF2-40B4-BE49-F238E27FC236}">
              <a16:creationId xmlns:a16="http://schemas.microsoft.com/office/drawing/2014/main" id="{5EA9F282-2612-48D3-9D94-A2C6FB6F115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90" name="AutoShape 3" descr="(question)">
          <a:extLst>
            <a:ext uri="{FF2B5EF4-FFF2-40B4-BE49-F238E27FC236}">
              <a16:creationId xmlns:a16="http://schemas.microsoft.com/office/drawing/2014/main" id="{ABECA7E3-17A8-4C43-8123-1EE51CB6340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91" name="AutoShape 3" descr="(question)">
          <a:extLst>
            <a:ext uri="{FF2B5EF4-FFF2-40B4-BE49-F238E27FC236}">
              <a16:creationId xmlns:a16="http://schemas.microsoft.com/office/drawing/2014/main" id="{E970F82E-D0B3-4760-B6D0-D65EBC90A32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92" name="AutoShape 3" descr="(question)">
          <a:extLst>
            <a:ext uri="{FF2B5EF4-FFF2-40B4-BE49-F238E27FC236}">
              <a16:creationId xmlns:a16="http://schemas.microsoft.com/office/drawing/2014/main" id="{C72B2D45-2F67-4B53-A347-0F11855714A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7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3" name="AutoShape 3" descr="(question)">
          <a:extLst>
            <a:ext uri="{FF2B5EF4-FFF2-40B4-BE49-F238E27FC236}">
              <a16:creationId xmlns:a16="http://schemas.microsoft.com/office/drawing/2014/main" id="{7F24F721-0A72-486B-B38F-ED1C266EA06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4" name="AutoShape 3" descr="(question)">
          <a:extLst>
            <a:ext uri="{FF2B5EF4-FFF2-40B4-BE49-F238E27FC236}">
              <a16:creationId xmlns:a16="http://schemas.microsoft.com/office/drawing/2014/main" id="{45AD1E1F-190D-4B79-8862-A2EAA60B9C4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5" name="AutoShape 3" descr="(question)">
          <a:extLst>
            <a:ext uri="{FF2B5EF4-FFF2-40B4-BE49-F238E27FC236}">
              <a16:creationId xmlns:a16="http://schemas.microsoft.com/office/drawing/2014/main" id="{E5A47FB4-426B-45C7-873B-C60337DFB3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6" name="AutoShape 3" descr="(question)">
          <a:extLst>
            <a:ext uri="{FF2B5EF4-FFF2-40B4-BE49-F238E27FC236}">
              <a16:creationId xmlns:a16="http://schemas.microsoft.com/office/drawing/2014/main" id="{A953C0CB-6601-4814-8546-99BEADC49F1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7" name="AutoShape 3" descr="(question)">
          <a:extLst>
            <a:ext uri="{FF2B5EF4-FFF2-40B4-BE49-F238E27FC236}">
              <a16:creationId xmlns:a16="http://schemas.microsoft.com/office/drawing/2014/main" id="{6219E45A-10BD-44EA-8FC0-CCEA7BBB600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8" name="AutoShape 3" descr="(question)">
          <a:extLst>
            <a:ext uri="{FF2B5EF4-FFF2-40B4-BE49-F238E27FC236}">
              <a16:creationId xmlns:a16="http://schemas.microsoft.com/office/drawing/2014/main" id="{0188AA23-207E-4EA1-BD67-779D554CA06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9" name="AutoShape 3" descr="(question)">
          <a:extLst>
            <a:ext uri="{FF2B5EF4-FFF2-40B4-BE49-F238E27FC236}">
              <a16:creationId xmlns:a16="http://schemas.microsoft.com/office/drawing/2014/main" id="{1DD15632-DE27-459D-9472-515C2F7F8E2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0" name="AutoShape 3" descr="(question)">
          <a:extLst>
            <a:ext uri="{FF2B5EF4-FFF2-40B4-BE49-F238E27FC236}">
              <a16:creationId xmlns:a16="http://schemas.microsoft.com/office/drawing/2014/main" id="{1E5D52CA-80A2-4C39-ADD1-35770993C1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1" name="AutoShape 3" descr="(question)">
          <a:extLst>
            <a:ext uri="{FF2B5EF4-FFF2-40B4-BE49-F238E27FC236}">
              <a16:creationId xmlns:a16="http://schemas.microsoft.com/office/drawing/2014/main" id="{6A6453B1-CC59-4BC3-AED0-D99F65DCFBB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2" name="AutoShape 3" descr="(question)">
          <a:extLst>
            <a:ext uri="{FF2B5EF4-FFF2-40B4-BE49-F238E27FC236}">
              <a16:creationId xmlns:a16="http://schemas.microsoft.com/office/drawing/2014/main" id="{A833705C-4C14-4C89-AA16-82FF4C399E8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3" name="AutoShape 3" descr="(question)">
          <a:extLst>
            <a:ext uri="{FF2B5EF4-FFF2-40B4-BE49-F238E27FC236}">
              <a16:creationId xmlns:a16="http://schemas.microsoft.com/office/drawing/2014/main" id="{C67395B1-C635-4382-9724-F7788E7C4E8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4" name="AutoShape 3" descr="(question)">
          <a:extLst>
            <a:ext uri="{FF2B5EF4-FFF2-40B4-BE49-F238E27FC236}">
              <a16:creationId xmlns:a16="http://schemas.microsoft.com/office/drawing/2014/main" id="{A495B368-7517-499D-879F-F6FC12B4E01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5" name="AutoShape 3" descr="(question)">
          <a:extLst>
            <a:ext uri="{FF2B5EF4-FFF2-40B4-BE49-F238E27FC236}">
              <a16:creationId xmlns:a16="http://schemas.microsoft.com/office/drawing/2014/main" id="{DBB9C969-AD7E-40B6-8764-21B150133B2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6" name="AutoShape 3" descr="(question)">
          <a:extLst>
            <a:ext uri="{FF2B5EF4-FFF2-40B4-BE49-F238E27FC236}">
              <a16:creationId xmlns:a16="http://schemas.microsoft.com/office/drawing/2014/main" id="{AF8FFD58-F19A-4B55-88AA-7113B40DFBF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7" name="AutoShape 3" descr="(question)">
          <a:extLst>
            <a:ext uri="{FF2B5EF4-FFF2-40B4-BE49-F238E27FC236}">
              <a16:creationId xmlns:a16="http://schemas.microsoft.com/office/drawing/2014/main" id="{DDC90EF3-FC50-4354-A58D-0C6486A526D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8" name="AutoShape 3" descr="(question)">
          <a:extLst>
            <a:ext uri="{FF2B5EF4-FFF2-40B4-BE49-F238E27FC236}">
              <a16:creationId xmlns:a16="http://schemas.microsoft.com/office/drawing/2014/main" id="{79FCE575-C9B8-4EEA-8472-309E957E5A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9" name="AutoShape 3" descr="(question)">
          <a:extLst>
            <a:ext uri="{FF2B5EF4-FFF2-40B4-BE49-F238E27FC236}">
              <a16:creationId xmlns:a16="http://schemas.microsoft.com/office/drawing/2014/main" id="{B3B48EC1-89D8-4CC6-81EE-066F3D80F79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0" name="AutoShape 3" descr="(question)">
          <a:extLst>
            <a:ext uri="{FF2B5EF4-FFF2-40B4-BE49-F238E27FC236}">
              <a16:creationId xmlns:a16="http://schemas.microsoft.com/office/drawing/2014/main" id="{7EF130A0-F9F3-4118-8B70-191415DF57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1" name="AutoShape 3" descr="(question)">
          <a:extLst>
            <a:ext uri="{FF2B5EF4-FFF2-40B4-BE49-F238E27FC236}">
              <a16:creationId xmlns:a16="http://schemas.microsoft.com/office/drawing/2014/main" id="{CEDA091A-6D6D-4704-A5FC-218536FE8BB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2" name="AutoShape 3" descr="(question)">
          <a:extLst>
            <a:ext uri="{FF2B5EF4-FFF2-40B4-BE49-F238E27FC236}">
              <a16:creationId xmlns:a16="http://schemas.microsoft.com/office/drawing/2014/main" id="{C782F30C-B765-44D6-A8C9-05E9DF9D5AD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3" name="AutoShape 3" descr="(question)">
          <a:extLst>
            <a:ext uri="{FF2B5EF4-FFF2-40B4-BE49-F238E27FC236}">
              <a16:creationId xmlns:a16="http://schemas.microsoft.com/office/drawing/2014/main" id="{BF19753C-35D0-4D4B-B1B8-9987E63894A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4" name="AutoShape 3" descr="(question)">
          <a:extLst>
            <a:ext uri="{FF2B5EF4-FFF2-40B4-BE49-F238E27FC236}">
              <a16:creationId xmlns:a16="http://schemas.microsoft.com/office/drawing/2014/main" id="{AB5D81FD-317D-4793-8428-9D970475C5B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5" name="AutoShape 3" descr="(question)">
          <a:extLst>
            <a:ext uri="{FF2B5EF4-FFF2-40B4-BE49-F238E27FC236}">
              <a16:creationId xmlns:a16="http://schemas.microsoft.com/office/drawing/2014/main" id="{2DCA086E-4D6A-4704-9D89-78A2650DF28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6" name="AutoShape 3" descr="(question)">
          <a:extLst>
            <a:ext uri="{FF2B5EF4-FFF2-40B4-BE49-F238E27FC236}">
              <a16:creationId xmlns:a16="http://schemas.microsoft.com/office/drawing/2014/main" id="{660855F8-BE39-4201-9FB7-7AC5E5B1FA1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7" name="AutoShape 3" descr="(question)">
          <a:extLst>
            <a:ext uri="{FF2B5EF4-FFF2-40B4-BE49-F238E27FC236}">
              <a16:creationId xmlns:a16="http://schemas.microsoft.com/office/drawing/2014/main" id="{B56F33F6-1989-47F8-B572-2AE4050152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8" name="AutoShape 3" descr="(question)">
          <a:extLst>
            <a:ext uri="{FF2B5EF4-FFF2-40B4-BE49-F238E27FC236}">
              <a16:creationId xmlns:a16="http://schemas.microsoft.com/office/drawing/2014/main" id="{D1228438-85FE-4787-BC15-E66579CF22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9" name="AutoShape 3" descr="(question)">
          <a:extLst>
            <a:ext uri="{FF2B5EF4-FFF2-40B4-BE49-F238E27FC236}">
              <a16:creationId xmlns:a16="http://schemas.microsoft.com/office/drawing/2014/main" id="{963A74E4-15DD-48AF-9D19-C2A94FE450C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0" name="AutoShape 3" descr="(question)">
          <a:extLst>
            <a:ext uri="{FF2B5EF4-FFF2-40B4-BE49-F238E27FC236}">
              <a16:creationId xmlns:a16="http://schemas.microsoft.com/office/drawing/2014/main" id="{B827E37A-1CBB-4942-A04E-FE81197AEBF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1" name="AutoShape 3" descr="(question)">
          <a:extLst>
            <a:ext uri="{FF2B5EF4-FFF2-40B4-BE49-F238E27FC236}">
              <a16:creationId xmlns:a16="http://schemas.microsoft.com/office/drawing/2014/main" id="{13F72C9A-CE8D-4115-9801-F3406EEF2B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2" name="AutoShape 3" descr="(question)">
          <a:extLst>
            <a:ext uri="{FF2B5EF4-FFF2-40B4-BE49-F238E27FC236}">
              <a16:creationId xmlns:a16="http://schemas.microsoft.com/office/drawing/2014/main" id="{9B63E273-0356-45E5-A2E8-AF952279BBC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3" name="AutoShape 3" descr="(question)">
          <a:extLst>
            <a:ext uri="{FF2B5EF4-FFF2-40B4-BE49-F238E27FC236}">
              <a16:creationId xmlns:a16="http://schemas.microsoft.com/office/drawing/2014/main" id="{94BAFD17-BF91-45C6-9039-B323AA70DFD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4" name="AutoShape 3" descr="(question)">
          <a:extLst>
            <a:ext uri="{FF2B5EF4-FFF2-40B4-BE49-F238E27FC236}">
              <a16:creationId xmlns:a16="http://schemas.microsoft.com/office/drawing/2014/main" id="{7BDAB179-E116-4111-90A8-3DB84C953EE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5" name="AutoShape 3" descr="(question)">
          <a:extLst>
            <a:ext uri="{FF2B5EF4-FFF2-40B4-BE49-F238E27FC236}">
              <a16:creationId xmlns:a16="http://schemas.microsoft.com/office/drawing/2014/main" id="{61A7D15A-FFE3-416E-8D17-2510CD34610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6" name="AutoShape 3" descr="(question)">
          <a:extLst>
            <a:ext uri="{FF2B5EF4-FFF2-40B4-BE49-F238E27FC236}">
              <a16:creationId xmlns:a16="http://schemas.microsoft.com/office/drawing/2014/main" id="{F7D6AEDB-B8DB-4CD8-B5C0-5BA0094729B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7" name="AutoShape 3" descr="(question)">
          <a:extLst>
            <a:ext uri="{FF2B5EF4-FFF2-40B4-BE49-F238E27FC236}">
              <a16:creationId xmlns:a16="http://schemas.microsoft.com/office/drawing/2014/main" id="{DC2D19C0-C90B-4251-BC40-4CB1E25CFFB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8" name="AutoShape 3" descr="(question)">
          <a:extLst>
            <a:ext uri="{FF2B5EF4-FFF2-40B4-BE49-F238E27FC236}">
              <a16:creationId xmlns:a16="http://schemas.microsoft.com/office/drawing/2014/main" id="{C030736F-FC6F-4CF3-BBF8-574B8530ABD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9" name="AutoShape 3" descr="(question)">
          <a:extLst>
            <a:ext uri="{FF2B5EF4-FFF2-40B4-BE49-F238E27FC236}">
              <a16:creationId xmlns:a16="http://schemas.microsoft.com/office/drawing/2014/main" id="{C8788DF7-A84A-48A1-A00D-F01CB43C40E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0" name="AutoShape 3" descr="(question)">
          <a:extLst>
            <a:ext uri="{FF2B5EF4-FFF2-40B4-BE49-F238E27FC236}">
              <a16:creationId xmlns:a16="http://schemas.microsoft.com/office/drawing/2014/main" id="{1E4F2C5D-2722-4CD1-90DB-EE38FF2366C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1" name="AutoShape 3" descr="(question)">
          <a:extLst>
            <a:ext uri="{FF2B5EF4-FFF2-40B4-BE49-F238E27FC236}">
              <a16:creationId xmlns:a16="http://schemas.microsoft.com/office/drawing/2014/main" id="{A4C8AA5B-C3F2-4F80-9E42-1EDEF9A62D9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2" name="AutoShape 3" descr="(question)">
          <a:extLst>
            <a:ext uri="{FF2B5EF4-FFF2-40B4-BE49-F238E27FC236}">
              <a16:creationId xmlns:a16="http://schemas.microsoft.com/office/drawing/2014/main" id="{09551FF1-3CB2-4AD8-BE93-EB78D6D8763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3" name="AutoShape 3" descr="(question)">
          <a:extLst>
            <a:ext uri="{FF2B5EF4-FFF2-40B4-BE49-F238E27FC236}">
              <a16:creationId xmlns:a16="http://schemas.microsoft.com/office/drawing/2014/main" id="{5A085B2A-41D6-48EE-8589-B1B5BEF169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4" name="AutoShape 3" descr="(question)">
          <a:extLst>
            <a:ext uri="{FF2B5EF4-FFF2-40B4-BE49-F238E27FC236}">
              <a16:creationId xmlns:a16="http://schemas.microsoft.com/office/drawing/2014/main" id="{BE9C18CA-2ADA-44AE-808F-54CAF06FBA2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5" name="AutoShape 3" descr="(question)">
          <a:extLst>
            <a:ext uri="{FF2B5EF4-FFF2-40B4-BE49-F238E27FC236}">
              <a16:creationId xmlns:a16="http://schemas.microsoft.com/office/drawing/2014/main" id="{7115501C-88EC-4248-A88C-B06C347137D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6" name="AutoShape 3" descr="(question)">
          <a:extLst>
            <a:ext uri="{FF2B5EF4-FFF2-40B4-BE49-F238E27FC236}">
              <a16:creationId xmlns:a16="http://schemas.microsoft.com/office/drawing/2014/main" id="{FAA5DA6F-9E8C-447B-B6C5-43E43552B5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7" name="AutoShape 3" descr="(question)">
          <a:extLst>
            <a:ext uri="{FF2B5EF4-FFF2-40B4-BE49-F238E27FC236}">
              <a16:creationId xmlns:a16="http://schemas.microsoft.com/office/drawing/2014/main" id="{D20CC0C6-97A2-4742-97E1-858FDDBDD4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6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38" name="AutoShape 3" descr="(question)">
          <a:extLst>
            <a:ext uri="{FF2B5EF4-FFF2-40B4-BE49-F238E27FC236}">
              <a16:creationId xmlns:a16="http://schemas.microsoft.com/office/drawing/2014/main" id="{28838166-910D-4A97-B1E8-4A31DC70B6E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39" name="AutoShape 3" descr="(question)">
          <a:extLst>
            <a:ext uri="{FF2B5EF4-FFF2-40B4-BE49-F238E27FC236}">
              <a16:creationId xmlns:a16="http://schemas.microsoft.com/office/drawing/2014/main" id="{4F0167A4-2507-4A21-B9A5-D1C540B67BA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0" name="AutoShape 3" descr="(question)">
          <a:extLst>
            <a:ext uri="{FF2B5EF4-FFF2-40B4-BE49-F238E27FC236}">
              <a16:creationId xmlns:a16="http://schemas.microsoft.com/office/drawing/2014/main" id="{EECDEF20-F6AC-4615-840E-0AB1BB8B011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1" name="AutoShape 3" descr="(question)">
          <a:extLst>
            <a:ext uri="{FF2B5EF4-FFF2-40B4-BE49-F238E27FC236}">
              <a16:creationId xmlns:a16="http://schemas.microsoft.com/office/drawing/2014/main" id="{EF216511-DE7A-4FDE-9610-E35DE6785AA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2" name="AutoShape 3" descr="(question)">
          <a:extLst>
            <a:ext uri="{FF2B5EF4-FFF2-40B4-BE49-F238E27FC236}">
              <a16:creationId xmlns:a16="http://schemas.microsoft.com/office/drawing/2014/main" id="{AD59C2C2-7B70-47DC-B8BD-804E8F8BBA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3" name="AutoShape 3" descr="(question)">
          <a:extLst>
            <a:ext uri="{FF2B5EF4-FFF2-40B4-BE49-F238E27FC236}">
              <a16:creationId xmlns:a16="http://schemas.microsoft.com/office/drawing/2014/main" id="{60E8CD4D-4F42-4470-BB5E-B6A2F217598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4" name="AutoShape 3" descr="(question)">
          <a:extLst>
            <a:ext uri="{FF2B5EF4-FFF2-40B4-BE49-F238E27FC236}">
              <a16:creationId xmlns:a16="http://schemas.microsoft.com/office/drawing/2014/main" id="{585E9FCA-F571-4D35-84C7-F2E3EBDCB08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5" name="AutoShape 3" descr="(question)">
          <a:extLst>
            <a:ext uri="{FF2B5EF4-FFF2-40B4-BE49-F238E27FC236}">
              <a16:creationId xmlns:a16="http://schemas.microsoft.com/office/drawing/2014/main" id="{AD0FA4B4-AF42-43DC-8FD2-BCF3547B09E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6" name="AutoShape 3" descr="(question)">
          <a:extLst>
            <a:ext uri="{FF2B5EF4-FFF2-40B4-BE49-F238E27FC236}">
              <a16:creationId xmlns:a16="http://schemas.microsoft.com/office/drawing/2014/main" id="{4A0EB01F-E0C3-4088-BDB6-37C6E7C2579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7" name="AutoShape 3" descr="(question)">
          <a:extLst>
            <a:ext uri="{FF2B5EF4-FFF2-40B4-BE49-F238E27FC236}">
              <a16:creationId xmlns:a16="http://schemas.microsoft.com/office/drawing/2014/main" id="{36EDA4F6-8987-4ABD-BF02-1FF4DAFAD3C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8" name="AutoShape 3" descr="(question)">
          <a:extLst>
            <a:ext uri="{FF2B5EF4-FFF2-40B4-BE49-F238E27FC236}">
              <a16:creationId xmlns:a16="http://schemas.microsoft.com/office/drawing/2014/main" id="{896EA701-D94F-4883-BC29-73A3135C58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9" name="AutoShape 3" descr="(question)">
          <a:extLst>
            <a:ext uri="{FF2B5EF4-FFF2-40B4-BE49-F238E27FC236}">
              <a16:creationId xmlns:a16="http://schemas.microsoft.com/office/drawing/2014/main" id="{03F6534E-FCA8-4CF8-B3AF-78FA86E1EE7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0" name="AutoShape 3" descr="(question)">
          <a:extLst>
            <a:ext uri="{FF2B5EF4-FFF2-40B4-BE49-F238E27FC236}">
              <a16:creationId xmlns:a16="http://schemas.microsoft.com/office/drawing/2014/main" id="{616476FB-1A84-4357-AD29-92DC8AFD9E5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1" name="AutoShape 3" descr="(question)">
          <a:extLst>
            <a:ext uri="{FF2B5EF4-FFF2-40B4-BE49-F238E27FC236}">
              <a16:creationId xmlns:a16="http://schemas.microsoft.com/office/drawing/2014/main" id="{CB94AAA1-7078-4B25-AEAB-8918C08296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2" name="AutoShape 3" descr="(question)">
          <a:extLst>
            <a:ext uri="{FF2B5EF4-FFF2-40B4-BE49-F238E27FC236}">
              <a16:creationId xmlns:a16="http://schemas.microsoft.com/office/drawing/2014/main" id="{52575722-B075-4A22-8BC4-565AE478218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3" name="AutoShape 3" descr="(question)">
          <a:extLst>
            <a:ext uri="{FF2B5EF4-FFF2-40B4-BE49-F238E27FC236}">
              <a16:creationId xmlns:a16="http://schemas.microsoft.com/office/drawing/2014/main" id="{0C7AD737-AF65-431D-811D-5B48B435CE2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4" name="AutoShape 3" descr="(question)">
          <a:extLst>
            <a:ext uri="{FF2B5EF4-FFF2-40B4-BE49-F238E27FC236}">
              <a16:creationId xmlns:a16="http://schemas.microsoft.com/office/drawing/2014/main" id="{CF27A707-C5E0-4408-9E5B-83F4DEEE4DA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5" name="AutoShape 3" descr="(question)">
          <a:extLst>
            <a:ext uri="{FF2B5EF4-FFF2-40B4-BE49-F238E27FC236}">
              <a16:creationId xmlns:a16="http://schemas.microsoft.com/office/drawing/2014/main" id="{37A3835F-1237-4432-9655-1E86A15F121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6" name="AutoShape 3" descr="(question)">
          <a:extLst>
            <a:ext uri="{FF2B5EF4-FFF2-40B4-BE49-F238E27FC236}">
              <a16:creationId xmlns:a16="http://schemas.microsoft.com/office/drawing/2014/main" id="{9BC9758D-7303-4547-B733-010224853BE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7" name="AutoShape 3" descr="(question)">
          <a:extLst>
            <a:ext uri="{FF2B5EF4-FFF2-40B4-BE49-F238E27FC236}">
              <a16:creationId xmlns:a16="http://schemas.microsoft.com/office/drawing/2014/main" id="{99842C48-D368-41DC-8AFD-5965931C9F3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8" name="AutoShape 3" descr="(question)">
          <a:extLst>
            <a:ext uri="{FF2B5EF4-FFF2-40B4-BE49-F238E27FC236}">
              <a16:creationId xmlns:a16="http://schemas.microsoft.com/office/drawing/2014/main" id="{CE24C410-86B3-4911-9A3B-921C44BF6E0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9" name="AutoShape 3" descr="(question)">
          <a:extLst>
            <a:ext uri="{FF2B5EF4-FFF2-40B4-BE49-F238E27FC236}">
              <a16:creationId xmlns:a16="http://schemas.microsoft.com/office/drawing/2014/main" id="{71A250CD-2FE3-4CD4-AE8A-E01FCA8129A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0" name="AutoShape 3" descr="(question)">
          <a:extLst>
            <a:ext uri="{FF2B5EF4-FFF2-40B4-BE49-F238E27FC236}">
              <a16:creationId xmlns:a16="http://schemas.microsoft.com/office/drawing/2014/main" id="{D5085B44-DC75-4727-A9B2-BCF238E2476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1" name="AutoShape 3" descr="(question)">
          <a:extLst>
            <a:ext uri="{FF2B5EF4-FFF2-40B4-BE49-F238E27FC236}">
              <a16:creationId xmlns:a16="http://schemas.microsoft.com/office/drawing/2014/main" id="{CD3D4F79-DF2C-4E3B-AB24-7F01C16811E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2" name="AutoShape 3" descr="(question)">
          <a:extLst>
            <a:ext uri="{FF2B5EF4-FFF2-40B4-BE49-F238E27FC236}">
              <a16:creationId xmlns:a16="http://schemas.microsoft.com/office/drawing/2014/main" id="{C1A7CC56-755D-4F7E-A8C0-C231F6C444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3" name="AutoShape 3" descr="(question)">
          <a:extLst>
            <a:ext uri="{FF2B5EF4-FFF2-40B4-BE49-F238E27FC236}">
              <a16:creationId xmlns:a16="http://schemas.microsoft.com/office/drawing/2014/main" id="{7636F4CF-1EF0-49FE-91C1-AAD63EFC993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4" name="AutoShape 3" descr="(question)">
          <a:extLst>
            <a:ext uri="{FF2B5EF4-FFF2-40B4-BE49-F238E27FC236}">
              <a16:creationId xmlns:a16="http://schemas.microsoft.com/office/drawing/2014/main" id="{E4A4691E-3F45-4A3E-B88B-12E897E2E6D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5" name="AutoShape 3" descr="(question)">
          <a:extLst>
            <a:ext uri="{FF2B5EF4-FFF2-40B4-BE49-F238E27FC236}">
              <a16:creationId xmlns:a16="http://schemas.microsoft.com/office/drawing/2014/main" id="{921D8FE5-128C-4DB1-907A-86D17BB792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6" name="AutoShape 3" descr="(question)">
          <a:extLst>
            <a:ext uri="{FF2B5EF4-FFF2-40B4-BE49-F238E27FC236}">
              <a16:creationId xmlns:a16="http://schemas.microsoft.com/office/drawing/2014/main" id="{C63E76F9-6B7B-4A58-9324-DCDE5D08BDD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7" name="AutoShape 3" descr="(question)">
          <a:extLst>
            <a:ext uri="{FF2B5EF4-FFF2-40B4-BE49-F238E27FC236}">
              <a16:creationId xmlns:a16="http://schemas.microsoft.com/office/drawing/2014/main" id="{E9B49481-0C66-4CC2-A24E-F861FB11202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8" name="AutoShape 3" descr="(question)">
          <a:extLst>
            <a:ext uri="{FF2B5EF4-FFF2-40B4-BE49-F238E27FC236}">
              <a16:creationId xmlns:a16="http://schemas.microsoft.com/office/drawing/2014/main" id="{9EE65232-00FB-4A2E-A423-909D1EFB91C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9" name="AutoShape 3" descr="(question)">
          <a:extLst>
            <a:ext uri="{FF2B5EF4-FFF2-40B4-BE49-F238E27FC236}">
              <a16:creationId xmlns:a16="http://schemas.microsoft.com/office/drawing/2014/main" id="{B1EB01F8-1F77-43AA-B0BE-C21FBC426FC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0" name="AutoShape 3" descr="(question)">
          <a:extLst>
            <a:ext uri="{FF2B5EF4-FFF2-40B4-BE49-F238E27FC236}">
              <a16:creationId xmlns:a16="http://schemas.microsoft.com/office/drawing/2014/main" id="{30D074E3-5B1E-45EB-ADEC-09C21229BB7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1" name="AutoShape 3" descr="(question)">
          <a:extLst>
            <a:ext uri="{FF2B5EF4-FFF2-40B4-BE49-F238E27FC236}">
              <a16:creationId xmlns:a16="http://schemas.microsoft.com/office/drawing/2014/main" id="{BF3B7A8D-81BB-4780-A302-AECECD30331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2" name="AutoShape 3" descr="(question)">
          <a:extLst>
            <a:ext uri="{FF2B5EF4-FFF2-40B4-BE49-F238E27FC236}">
              <a16:creationId xmlns:a16="http://schemas.microsoft.com/office/drawing/2014/main" id="{62602E20-7606-4943-AA58-194BE51842B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3" name="AutoShape 3" descr="(question)">
          <a:extLst>
            <a:ext uri="{FF2B5EF4-FFF2-40B4-BE49-F238E27FC236}">
              <a16:creationId xmlns:a16="http://schemas.microsoft.com/office/drawing/2014/main" id="{5AC53491-1818-4BAA-9D13-95FC173EA5A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4" name="AutoShape 3" descr="(question)">
          <a:extLst>
            <a:ext uri="{FF2B5EF4-FFF2-40B4-BE49-F238E27FC236}">
              <a16:creationId xmlns:a16="http://schemas.microsoft.com/office/drawing/2014/main" id="{C7DA8296-00AF-4894-BADF-9B56F0B4997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5" name="AutoShape 3" descr="(question)">
          <a:extLst>
            <a:ext uri="{FF2B5EF4-FFF2-40B4-BE49-F238E27FC236}">
              <a16:creationId xmlns:a16="http://schemas.microsoft.com/office/drawing/2014/main" id="{B409913E-9FF1-4C6C-B728-AD7C7A7C89B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6" name="AutoShape 3" descr="(question)">
          <a:extLst>
            <a:ext uri="{FF2B5EF4-FFF2-40B4-BE49-F238E27FC236}">
              <a16:creationId xmlns:a16="http://schemas.microsoft.com/office/drawing/2014/main" id="{6C3557E6-D08C-414B-AD04-880FAFB0CED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7" name="AutoShape 3" descr="(question)">
          <a:extLst>
            <a:ext uri="{FF2B5EF4-FFF2-40B4-BE49-F238E27FC236}">
              <a16:creationId xmlns:a16="http://schemas.microsoft.com/office/drawing/2014/main" id="{C5A5E515-5183-41F9-8675-C874CB4561C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8" name="AutoShape 3" descr="(question)">
          <a:extLst>
            <a:ext uri="{FF2B5EF4-FFF2-40B4-BE49-F238E27FC236}">
              <a16:creationId xmlns:a16="http://schemas.microsoft.com/office/drawing/2014/main" id="{68B57716-41E4-48BD-872F-3FC2DA8F27A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9" name="AutoShape 3" descr="(question)">
          <a:extLst>
            <a:ext uri="{FF2B5EF4-FFF2-40B4-BE49-F238E27FC236}">
              <a16:creationId xmlns:a16="http://schemas.microsoft.com/office/drawing/2014/main" id="{F0FE7290-AD11-4640-AEDC-85820A3C49D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80" name="AutoShape 3" descr="(question)">
          <a:extLst>
            <a:ext uri="{FF2B5EF4-FFF2-40B4-BE49-F238E27FC236}">
              <a16:creationId xmlns:a16="http://schemas.microsoft.com/office/drawing/2014/main" id="{38AD084C-3407-4D76-B75C-36840B1364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81" name="AutoShape 3" descr="(question)">
          <a:extLst>
            <a:ext uri="{FF2B5EF4-FFF2-40B4-BE49-F238E27FC236}">
              <a16:creationId xmlns:a16="http://schemas.microsoft.com/office/drawing/2014/main" id="{C56DE9D6-D7B7-46EE-80C9-09C6EC385F3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82" name="AutoShape 3" descr="(question)">
          <a:extLst>
            <a:ext uri="{FF2B5EF4-FFF2-40B4-BE49-F238E27FC236}">
              <a16:creationId xmlns:a16="http://schemas.microsoft.com/office/drawing/2014/main" id="{99DE0C20-9B93-4D33-A7DE-1544137CF0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53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3" name="AutoShape 3" descr="(question)">
          <a:extLst>
            <a:ext uri="{FF2B5EF4-FFF2-40B4-BE49-F238E27FC236}">
              <a16:creationId xmlns:a16="http://schemas.microsoft.com/office/drawing/2014/main" id="{A74E0920-AF8A-476A-9398-CB5B7E8A448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4" name="AutoShape 3" descr="(question)">
          <a:extLst>
            <a:ext uri="{FF2B5EF4-FFF2-40B4-BE49-F238E27FC236}">
              <a16:creationId xmlns:a16="http://schemas.microsoft.com/office/drawing/2014/main" id="{CB80D097-C9A8-4E7E-80AF-495653DDAE5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5" name="AutoShape 3" descr="(question)">
          <a:extLst>
            <a:ext uri="{FF2B5EF4-FFF2-40B4-BE49-F238E27FC236}">
              <a16:creationId xmlns:a16="http://schemas.microsoft.com/office/drawing/2014/main" id="{28BEC5D5-C21E-448D-B60C-B281C730D0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6" name="AutoShape 3" descr="(question)">
          <a:extLst>
            <a:ext uri="{FF2B5EF4-FFF2-40B4-BE49-F238E27FC236}">
              <a16:creationId xmlns:a16="http://schemas.microsoft.com/office/drawing/2014/main" id="{C00478F2-75CC-4F38-9157-3464B9B7C56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7" name="AutoShape 3" descr="(question)">
          <a:extLst>
            <a:ext uri="{FF2B5EF4-FFF2-40B4-BE49-F238E27FC236}">
              <a16:creationId xmlns:a16="http://schemas.microsoft.com/office/drawing/2014/main" id="{A1A68B46-4ADC-4491-9C41-15170E5A73F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8" name="AutoShape 3" descr="(question)">
          <a:extLst>
            <a:ext uri="{FF2B5EF4-FFF2-40B4-BE49-F238E27FC236}">
              <a16:creationId xmlns:a16="http://schemas.microsoft.com/office/drawing/2014/main" id="{5E2B5045-7707-4EAE-8EAB-E68BF156298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9" name="AutoShape 3" descr="(question)">
          <a:extLst>
            <a:ext uri="{FF2B5EF4-FFF2-40B4-BE49-F238E27FC236}">
              <a16:creationId xmlns:a16="http://schemas.microsoft.com/office/drawing/2014/main" id="{DD3E6E74-5C4A-41F8-96E2-CB07D9C0B94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0" name="AutoShape 3" descr="(question)">
          <a:extLst>
            <a:ext uri="{FF2B5EF4-FFF2-40B4-BE49-F238E27FC236}">
              <a16:creationId xmlns:a16="http://schemas.microsoft.com/office/drawing/2014/main" id="{0FF09730-B2E2-4579-8447-41F3B680D83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1" name="AutoShape 3" descr="(question)">
          <a:extLst>
            <a:ext uri="{FF2B5EF4-FFF2-40B4-BE49-F238E27FC236}">
              <a16:creationId xmlns:a16="http://schemas.microsoft.com/office/drawing/2014/main" id="{C2AFC74D-D338-4B43-8BC8-AE93FF47163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2" name="AutoShape 3" descr="(question)">
          <a:extLst>
            <a:ext uri="{FF2B5EF4-FFF2-40B4-BE49-F238E27FC236}">
              <a16:creationId xmlns:a16="http://schemas.microsoft.com/office/drawing/2014/main" id="{F3082DD7-E002-4AA5-9E7F-EFF81A5C208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3" name="AutoShape 3" descr="(question)">
          <a:extLst>
            <a:ext uri="{FF2B5EF4-FFF2-40B4-BE49-F238E27FC236}">
              <a16:creationId xmlns:a16="http://schemas.microsoft.com/office/drawing/2014/main" id="{CAAE6C3B-F07B-4A59-A53B-92885FA4EA7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4" name="AutoShape 3" descr="(question)">
          <a:extLst>
            <a:ext uri="{FF2B5EF4-FFF2-40B4-BE49-F238E27FC236}">
              <a16:creationId xmlns:a16="http://schemas.microsoft.com/office/drawing/2014/main" id="{B907F6CB-018C-4990-BD21-9950D859B0C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5" name="AutoShape 3" descr="(question)">
          <a:extLst>
            <a:ext uri="{FF2B5EF4-FFF2-40B4-BE49-F238E27FC236}">
              <a16:creationId xmlns:a16="http://schemas.microsoft.com/office/drawing/2014/main" id="{0F4CE700-389E-4AFE-BD4C-3CADCD490A5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6" name="AutoShape 3" descr="(question)">
          <a:extLst>
            <a:ext uri="{FF2B5EF4-FFF2-40B4-BE49-F238E27FC236}">
              <a16:creationId xmlns:a16="http://schemas.microsoft.com/office/drawing/2014/main" id="{52E08AEA-312A-4CF9-BAE1-5CEBC504C4C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7" name="AutoShape 3" descr="(question)">
          <a:extLst>
            <a:ext uri="{FF2B5EF4-FFF2-40B4-BE49-F238E27FC236}">
              <a16:creationId xmlns:a16="http://schemas.microsoft.com/office/drawing/2014/main" id="{83DE4B33-E800-4323-AEC5-173F4518467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8" name="AutoShape 3" descr="(question)">
          <a:extLst>
            <a:ext uri="{FF2B5EF4-FFF2-40B4-BE49-F238E27FC236}">
              <a16:creationId xmlns:a16="http://schemas.microsoft.com/office/drawing/2014/main" id="{14919E6F-95A8-4062-BF5E-AD803A0D065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9" name="AutoShape 3" descr="(question)">
          <a:extLst>
            <a:ext uri="{FF2B5EF4-FFF2-40B4-BE49-F238E27FC236}">
              <a16:creationId xmlns:a16="http://schemas.microsoft.com/office/drawing/2014/main" id="{95139E5A-6011-49B7-84F4-5B65DB72BD1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0" name="AutoShape 3" descr="(question)">
          <a:extLst>
            <a:ext uri="{FF2B5EF4-FFF2-40B4-BE49-F238E27FC236}">
              <a16:creationId xmlns:a16="http://schemas.microsoft.com/office/drawing/2014/main" id="{0CA0AD26-A124-49F1-B18D-B1A21EAD81F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1" name="AutoShape 3" descr="(question)">
          <a:extLst>
            <a:ext uri="{FF2B5EF4-FFF2-40B4-BE49-F238E27FC236}">
              <a16:creationId xmlns:a16="http://schemas.microsoft.com/office/drawing/2014/main" id="{79323ED0-5FF3-4678-B5C7-C72EF697D87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2" name="AutoShape 3" descr="(question)">
          <a:extLst>
            <a:ext uri="{FF2B5EF4-FFF2-40B4-BE49-F238E27FC236}">
              <a16:creationId xmlns:a16="http://schemas.microsoft.com/office/drawing/2014/main" id="{6AF87A01-68EA-48A4-A12E-A0EDA67E4FF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3" name="AutoShape 3" descr="(question)">
          <a:extLst>
            <a:ext uri="{FF2B5EF4-FFF2-40B4-BE49-F238E27FC236}">
              <a16:creationId xmlns:a16="http://schemas.microsoft.com/office/drawing/2014/main" id="{B056880A-A2D6-4B67-9A2D-FBB4D6C232F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4" name="AutoShape 3" descr="(question)">
          <a:extLst>
            <a:ext uri="{FF2B5EF4-FFF2-40B4-BE49-F238E27FC236}">
              <a16:creationId xmlns:a16="http://schemas.microsoft.com/office/drawing/2014/main" id="{34F0ABA7-B164-41C4-AB02-FD91E4A686B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5" name="AutoShape 3" descr="(question)">
          <a:extLst>
            <a:ext uri="{FF2B5EF4-FFF2-40B4-BE49-F238E27FC236}">
              <a16:creationId xmlns:a16="http://schemas.microsoft.com/office/drawing/2014/main" id="{78A51FAB-F2D3-4C8E-8766-C4B61FA1C22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6" name="AutoShape 3" descr="(question)">
          <a:extLst>
            <a:ext uri="{FF2B5EF4-FFF2-40B4-BE49-F238E27FC236}">
              <a16:creationId xmlns:a16="http://schemas.microsoft.com/office/drawing/2014/main" id="{0078B24B-2980-4055-920D-B583C9571D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7" name="AutoShape 3" descr="(question)">
          <a:extLst>
            <a:ext uri="{FF2B5EF4-FFF2-40B4-BE49-F238E27FC236}">
              <a16:creationId xmlns:a16="http://schemas.microsoft.com/office/drawing/2014/main" id="{664AD30C-E293-49B0-AD12-3F6E2E2FFF6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8" name="AutoShape 3" descr="(question)">
          <a:extLst>
            <a:ext uri="{FF2B5EF4-FFF2-40B4-BE49-F238E27FC236}">
              <a16:creationId xmlns:a16="http://schemas.microsoft.com/office/drawing/2014/main" id="{6DB5A150-12CA-49FD-8975-2E41E4CC5E9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9" name="AutoShape 3" descr="(question)">
          <a:extLst>
            <a:ext uri="{FF2B5EF4-FFF2-40B4-BE49-F238E27FC236}">
              <a16:creationId xmlns:a16="http://schemas.microsoft.com/office/drawing/2014/main" id="{2B1EAEF7-8563-4BF4-83E0-6A1AB85928D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0" name="AutoShape 3" descr="(question)">
          <a:extLst>
            <a:ext uri="{FF2B5EF4-FFF2-40B4-BE49-F238E27FC236}">
              <a16:creationId xmlns:a16="http://schemas.microsoft.com/office/drawing/2014/main" id="{9D9EB87A-EA8C-4423-9B44-363327422E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1" name="AutoShape 3" descr="(question)">
          <a:extLst>
            <a:ext uri="{FF2B5EF4-FFF2-40B4-BE49-F238E27FC236}">
              <a16:creationId xmlns:a16="http://schemas.microsoft.com/office/drawing/2014/main" id="{D2F88952-19A4-4040-B124-F9A2B95864A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2" name="AutoShape 3" descr="(question)">
          <a:extLst>
            <a:ext uri="{FF2B5EF4-FFF2-40B4-BE49-F238E27FC236}">
              <a16:creationId xmlns:a16="http://schemas.microsoft.com/office/drawing/2014/main" id="{1AD7C6BA-4F47-4D40-9A8F-FE93386D5B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3" name="AutoShape 3" descr="(question)">
          <a:extLst>
            <a:ext uri="{FF2B5EF4-FFF2-40B4-BE49-F238E27FC236}">
              <a16:creationId xmlns:a16="http://schemas.microsoft.com/office/drawing/2014/main" id="{E3448BEE-BFCA-40F1-8BAA-9108CE5375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4" name="AutoShape 3" descr="(question)">
          <a:extLst>
            <a:ext uri="{FF2B5EF4-FFF2-40B4-BE49-F238E27FC236}">
              <a16:creationId xmlns:a16="http://schemas.microsoft.com/office/drawing/2014/main" id="{5606667B-AB8C-4FCF-9C1C-436E78E4DD0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5" name="AutoShape 3" descr="(question)">
          <a:extLst>
            <a:ext uri="{FF2B5EF4-FFF2-40B4-BE49-F238E27FC236}">
              <a16:creationId xmlns:a16="http://schemas.microsoft.com/office/drawing/2014/main" id="{EC678554-E98B-4D87-96B0-20CC7AFFE62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6" name="AutoShape 3" descr="(question)">
          <a:extLst>
            <a:ext uri="{FF2B5EF4-FFF2-40B4-BE49-F238E27FC236}">
              <a16:creationId xmlns:a16="http://schemas.microsoft.com/office/drawing/2014/main" id="{D7ACA788-0BD5-4B7B-92E2-5EE48CEC8EA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7" name="AutoShape 3" descr="(question)">
          <a:extLst>
            <a:ext uri="{FF2B5EF4-FFF2-40B4-BE49-F238E27FC236}">
              <a16:creationId xmlns:a16="http://schemas.microsoft.com/office/drawing/2014/main" id="{7390AA64-26A8-4F87-88CA-DD23B48AF1A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8" name="AutoShape 3" descr="(question)">
          <a:extLst>
            <a:ext uri="{FF2B5EF4-FFF2-40B4-BE49-F238E27FC236}">
              <a16:creationId xmlns:a16="http://schemas.microsoft.com/office/drawing/2014/main" id="{C3AFA40E-54C2-4021-8200-1BFB355FBAB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9" name="AutoShape 3" descr="(question)">
          <a:extLst>
            <a:ext uri="{FF2B5EF4-FFF2-40B4-BE49-F238E27FC236}">
              <a16:creationId xmlns:a16="http://schemas.microsoft.com/office/drawing/2014/main" id="{0FC4BCA5-AD3C-4E6F-BCF2-DD55C82E766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0" name="AutoShape 3" descr="(question)">
          <a:extLst>
            <a:ext uri="{FF2B5EF4-FFF2-40B4-BE49-F238E27FC236}">
              <a16:creationId xmlns:a16="http://schemas.microsoft.com/office/drawing/2014/main" id="{38C3D266-DFB2-47BF-9010-D13A9CEA5A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1" name="AutoShape 3" descr="(question)">
          <a:extLst>
            <a:ext uri="{FF2B5EF4-FFF2-40B4-BE49-F238E27FC236}">
              <a16:creationId xmlns:a16="http://schemas.microsoft.com/office/drawing/2014/main" id="{15870038-6FB2-4DA9-B667-A34A2472FD7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2" name="AutoShape 3" descr="(question)">
          <a:extLst>
            <a:ext uri="{FF2B5EF4-FFF2-40B4-BE49-F238E27FC236}">
              <a16:creationId xmlns:a16="http://schemas.microsoft.com/office/drawing/2014/main" id="{A9B29A68-9327-4EF9-8745-4380911BE97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3" name="AutoShape 3" descr="(question)">
          <a:extLst>
            <a:ext uri="{FF2B5EF4-FFF2-40B4-BE49-F238E27FC236}">
              <a16:creationId xmlns:a16="http://schemas.microsoft.com/office/drawing/2014/main" id="{DE0C1064-9862-4651-9873-BED6957EFC4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4" name="AutoShape 3" descr="(question)">
          <a:extLst>
            <a:ext uri="{FF2B5EF4-FFF2-40B4-BE49-F238E27FC236}">
              <a16:creationId xmlns:a16="http://schemas.microsoft.com/office/drawing/2014/main" id="{E57EB2B8-1BA2-4E0C-9620-64E8B6C226B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5" name="AutoShape 3" descr="(question)">
          <a:extLst>
            <a:ext uri="{FF2B5EF4-FFF2-40B4-BE49-F238E27FC236}">
              <a16:creationId xmlns:a16="http://schemas.microsoft.com/office/drawing/2014/main" id="{86564D97-FBA9-420B-A5AF-958329B568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6" name="AutoShape 3" descr="(question)">
          <a:extLst>
            <a:ext uri="{FF2B5EF4-FFF2-40B4-BE49-F238E27FC236}">
              <a16:creationId xmlns:a16="http://schemas.microsoft.com/office/drawing/2014/main" id="{C6E36ACE-740F-4388-87C2-7347E25B3BB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7" name="AutoShape 3" descr="(question)">
          <a:extLst>
            <a:ext uri="{FF2B5EF4-FFF2-40B4-BE49-F238E27FC236}">
              <a16:creationId xmlns:a16="http://schemas.microsoft.com/office/drawing/2014/main" id="{06627A43-5565-441B-8658-AFC0DF6D37C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144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28" name="AutoShape 3" descr="(question)">
          <a:extLst>
            <a:ext uri="{FF2B5EF4-FFF2-40B4-BE49-F238E27FC236}">
              <a16:creationId xmlns:a16="http://schemas.microsoft.com/office/drawing/2014/main" id="{FA25C101-A662-4FF9-ADD4-B5FF61AB0AD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29" name="AutoShape 3" descr="(question)">
          <a:extLst>
            <a:ext uri="{FF2B5EF4-FFF2-40B4-BE49-F238E27FC236}">
              <a16:creationId xmlns:a16="http://schemas.microsoft.com/office/drawing/2014/main" id="{FF8AA763-1279-4F9D-9CF2-134F14B7E32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0" name="AutoShape 3" descr="(question)">
          <a:extLst>
            <a:ext uri="{FF2B5EF4-FFF2-40B4-BE49-F238E27FC236}">
              <a16:creationId xmlns:a16="http://schemas.microsoft.com/office/drawing/2014/main" id="{F7B2F772-78C5-42CE-BD21-F72ACAA46BC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1" name="AutoShape 3" descr="(question)">
          <a:extLst>
            <a:ext uri="{FF2B5EF4-FFF2-40B4-BE49-F238E27FC236}">
              <a16:creationId xmlns:a16="http://schemas.microsoft.com/office/drawing/2014/main" id="{151B7A18-22EB-47E3-B644-29C8F840E52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2" name="AutoShape 3" descr="(question)">
          <a:extLst>
            <a:ext uri="{FF2B5EF4-FFF2-40B4-BE49-F238E27FC236}">
              <a16:creationId xmlns:a16="http://schemas.microsoft.com/office/drawing/2014/main" id="{128894EE-9094-40CA-AA11-7391C786BCC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3" name="AutoShape 3" descr="(question)">
          <a:extLst>
            <a:ext uri="{FF2B5EF4-FFF2-40B4-BE49-F238E27FC236}">
              <a16:creationId xmlns:a16="http://schemas.microsoft.com/office/drawing/2014/main" id="{45EBC4B5-B1A1-4ED6-AD59-85C854801EF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4" name="AutoShape 3" descr="(question)">
          <a:extLst>
            <a:ext uri="{FF2B5EF4-FFF2-40B4-BE49-F238E27FC236}">
              <a16:creationId xmlns:a16="http://schemas.microsoft.com/office/drawing/2014/main" id="{05101645-B349-4042-8B4B-DDD0249CAC5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5" name="AutoShape 3" descr="(question)">
          <a:extLst>
            <a:ext uri="{FF2B5EF4-FFF2-40B4-BE49-F238E27FC236}">
              <a16:creationId xmlns:a16="http://schemas.microsoft.com/office/drawing/2014/main" id="{3E5719BD-33ED-490C-8EAC-D509F97318E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6" name="AutoShape 3" descr="(question)">
          <a:extLst>
            <a:ext uri="{FF2B5EF4-FFF2-40B4-BE49-F238E27FC236}">
              <a16:creationId xmlns:a16="http://schemas.microsoft.com/office/drawing/2014/main" id="{F64034E7-371B-433F-9E6E-6C4397CFCE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7" name="AutoShape 3" descr="(question)">
          <a:extLst>
            <a:ext uri="{FF2B5EF4-FFF2-40B4-BE49-F238E27FC236}">
              <a16:creationId xmlns:a16="http://schemas.microsoft.com/office/drawing/2014/main" id="{E4F1C7BC-006A-4D84-86F7-7360BC5B436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8" name="AutoShape 3" descr="(question)">
          <a:extLst>
            <a:ext uri="{FF2B5EF4-FFF2-40B4-BE49-F238E27FC236}">
              <a16:creationId xmlns:a16="http://schemas.microsoft.com/office/drawing/2014/main" id="{1F9301D7-C19C-482C-B60B-9997CE13EBF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9" name="AutoShape 3" descr="(question)">
          <a:extLst>
            <a:ext uri="{FF2B5EF4-FFF2-40B4-BE49-F238E27FC236}">
              <a16:creationId xmlns:a16="http://schemas.microsoft.com/office/drawing/2014/main" id="{0EDB9CAA-715A-49FA-BD53-5E94F70C5FC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0" name="AutoShape 3" descr="(question)">
          <a:extLst>
            <a:ext uri="{FF2B5EF4-FFF2-40B4-BE49-F238E27FC236}">
              <a16:creationId xmlns:a16="http://schemas.microsoft.com/office/drawing/2014/main" id="{EE32073E-4067-45C2-9466-6647D8677A1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1" name="AutoShape 3" descr="(question)">
          <a:extLst>
            <a:ext uri="{FF2B5EF4-FFF2-40B4-BE49-F238E27FC236}">
              <a16:creationId xmlns:a16="http://schemas.microsoft.com/office/drawing/2014/main" id="{4AC40D9D-A3CD-4DDA-BEF2-20B1BAC0B1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2" name="AutoShape 3" descr="(question)">
          <a:extLst>
            <a:ext uri="{FF2B5EF4-FFF2-40B4-BE49-F238E27FC236}">
              <a16:creationId xmlns:a16="http://schemas.microsoft.com/office/drawing/2014/main" id="{F6D0B88C-53FA-47E2-89F7-F5EC90005DD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3" name="AutoShape 3" descr="(question)">
          <a:extLst>
            <a:ext uri="{FF2B5EF4-FFF2-40B4-BE49-F238E27FC236}">
              <a16:creationId xmlns:a16="http://schemas.microsoft.com/office/drawing/2014/main" id="{0D3125E7-9AFC-4FD2-B227-22BF3F67AFF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4" name="AutoShape 3" descr="(question)">
          <a:extLst>
            <a:ext uri="{FF2B5EF4-FFF2-40B4-BE49-F238E27FC236}">
              <a16:creationId xmlns:a16="http://schemas.microsoft.com/office/drawing/2014/main" id="{F0B6778D-E915-4E94-AE19-B85460FAD4B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5" name="AutoShape 3" descr="(question)">
          <a:extLst>
            <a:ext uri="{FF2B5EF4-FFF2-40B4-BE49-F238E27FC236}">
              <a16:creationId xmlns:a16="http://schemas.microsoft.com/office/drawing/2014/main" id="{F32408D8-87EC-4E1B-B046-8155D597235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6" name="AutoShape 3" descr="(question)">
          <a:extLst>
            <a:ext uri="{FF2B5EF4-FFF2-40B4-BE49-F238E27FC236}">
              <a16:creationId xmlns:a16="http://schemas.microsoft.com/office/drawing/2014/main" id="{A373CC20-2C90-48AA-A872-0EBDC859394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7" name="AutoShape 3" descr="(question)">
          <a:extLst>
            <a:ext uri="{FF2B5EF4-FFF2-40B4-BE49-F238E27FC236}">
              <a16:creationId xmlns:a16="http://schemas.microsoft.com/office/drawing/2014/main" id="{22D3495D-D787-4FCC-8F78-5EA9835EE69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8" name="AutoShape 3" descr="(question)">
          <a:extLst>
            <a:ext uri="{FF2B5EF4-FFF2-40B4-BE49-F238E27FC236}">
              <a16:creationId xmlns:a16="http://schemas.microsoft.com/office/drawing/2014/main" id="{F1082529-14C6-47F2-AD95-9308DB38944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9" name="AutoShape 3" descr="(question)">
          <a:extLst>
            <a:ext uri="{FF2B5EF4-FFF2-40B4-BE49-F238E27FC236}">
              <a16:creationId xmlns:a16="http://schemas.microsoft.com/office/drawing/2014/main" id="{3A0D1B32-9025-4C98-BC63-468656879CB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0" name="AutoShape 3" descr="(question)">
          <a:extLst>
            <a:ext uri="{FF2B5EF4-FFF2-40B4-BE49-F238E27FC236}">
              <a16:creationId xmlns:a16="http://schemas.microsoft.com/office/drawing/2014/main" id="{B3E22E83-27FA-4525-AED3-4400F021F73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1" name="AutoShape 3" descr="(question)">
          <a:extLst>
            <a:ext uri="{FF2B5EF4-FFF2-40B4-BE49-F238E27FC236}">
              <a16:creationId xmlns:a16="http://schemas.microsoft.com/office/drawing/2014/main" id="{203CEC62-2174-42CD-B737-00BC0230F02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2" name="AutoShape 3" descr="(question)">
          <a:extLst>
            <a:ext uri="{FF2B5EF4-FFF2-40B4-BE49-F238E27FC236}">
              <a16:creationId xmlns:a16="http://schemas.microsoft.com/office/drawing/2014/main" id="{02F4616D-910A-4C4E-8BB2-F7A90DAD18A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3" name="AutoShape 3" descr="(question)">
          <a:extLst>
            <a:ext uri="{FF2B5EF4-FFF2-40B4-BE49-F238E27FC236}">
              <a16:creationId xmlns:a16="http://schemas.microsoft.com/office/drawing/2014/main" id="{7642FF72-D6AE-42B1-907A-1E4D6B81592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4" name="AutoShape 3" descr="(question)">
          <a:extLst>
            <a:ext uri="{FF2B5EF4-FFF2-40B4-BE49-F238E27FC236}">
              <a16:creationId xmlns:a16="http://schemas.microsoft.com/office/drawing/2014/main" id="{80E34241-AF0B-4E6E-8E9E-86864B8299C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5" name="AutoShape 3" descr="(question)">
          <a:extLst>
            <a:ext uri="{FF2B5EF4-FFF2-40B4-BE49-F238E27FC236}">
              <a16:creationId xmlns:a16="http://schemas.microsoft.com/office/drawing/2014/main" id="{E1A20C22-597A-42C2-ABD3-4B1A780F99F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6" name="AutoShape 3" descr="(question)">
          <a:extLst>
            <a:ext uri="{FF2B5EF4-FFF2-40B4-BE49-F238E27FC236}">
              <a16:creationId xmlns:a16="http://schemas.microsoft.com/office/drawing/2014/main" id="{50833677-5336-442E-A63B-4F0BF923109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7" name="AutoShape 3" descr="(question)">
          <a:extLst>
            <a:ext uri="{FF2B5EF4-FFF2-40B4-BE49-F238E27FC236}">
              <a16:creationId xmlns:a16="http://schemas.microsoft.com/office/drawing/2014/main" id="{7E208B58-3D53-4189-B940-DC725BCAFBC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8" name="AutoShape 3" descr="(question)">
          <a:extLst>
            <a:ext uri="{FF2B5EF4-FFF2-40B4-BE49-F238E27FC236}">
              <a16:creationId xmlns:a16="http://schemas.microsoft.com/office/drawing/2014/main" id="{0A692095-5717-410F-8547-398AFB72738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9" name="AutoShape 3" descr="(question)">
          <a:extLst>
            <a:ext uri="{FF2B5EF4-FFF2-40B4-BE49-F238E27FC236}">
              <a16:creationId xmlns:a16="http://schemas.microsoft.com/office/drawing/2014/main" id="{009270C1-EA5A-459B-935D-DA94949E33B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0" name="AutoShape 3" descr="(question)">
          <a:extLst>
            <a:ext uri="{FF2B5EF4-FFF2-40B4-BE49-F238E27FC236}">
              <a16:creationId xmlns:a16="http://schemas.microsoft.com/office/drawing/2014/main" id="{F0AE86F9-0765-493D-AC11-F1A4184D8EB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1" name="AutoShape 3" descr="(question)">
          <a:extLst>
            <a:ext uri="{FF2B5EF4-FFF2-40B4-BE49-F238E27FC236}">
              <a16:creationId xmlns:a16="http://schemas.microsoft.com/office/drawing/2014/main" id="{509C8D29-0EB1-4F3B-8525-2B197A11276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2" name="AutoShape 3" descr="(question)">
          <a:extLst>
            <a:ext uri="{FF2B5EF4-FFF2-40B4-BE49-F238E27FC236}">
              <a16:creationId xmlns:a16="http://schemas.microsoft.com/office/drawing/2014/main" id="{7BA87C79-CAC7-4534-803F-BD1E0B61D5D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3" name="AutoShape 3" descr="(question)">
          <a:extLst>
            <a:ext uri="{FF2B5EF4-FFF2-40B4-BE49-F238E27FC236}">
              <a16:creationId xmlns:a16="http://schemas.microsoft.com/office/drawing/2014/main" id="{021643D9-98B8-4550-8861-986BB109AFD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4" name="AutoShape 3" descr="(question)">
          <a:extLst>
            <a:ext uri="{FF2B5EF4-FFF2-40B4-BE49-F238E27FC236}">
              <a16:creationId xmlns:a16="http://schemas.microsoft.com/office/drawing/2014/main" id="{CE77A8A3-66A7-44C5-90A5-343CF603C63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5" name="AutoShape 3" descr="(question)">
          <a:extLst>
            <a:ext uri="{FF2B5EF4-FFF2-40B4-BE49-F238E27FC236}">
              <a16:creationId xmlns:a16="http://schemas.microsoft.com/office/drawing/2014/main" id="{53797444-1B61-467C-9054-DCC3B547DD8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6" name="AutoShape 3" descr="(question)">
          <a:extLst>
            <a:ext uri="{FF2B5EF4-FFF2-40B4-BE49-F238E27FC236}">
              <a16:creationId xmlns:a16="http://schemas.microsoft.com/office/drawing/2014/main" id="{DC829A1B-1265-4424-AD28-D25048AEC7C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7" name="AutoShape 3" descr="(question)">
          <a:extLst>
            <a:ext uri="{FF2B5EF4-FFF2-40B4-BE49-F238E27FC236}">
              <a16:creationId xmlns:a16="http://schemas.microsoft.com/office/drawing/2014/main" id="{413C6AB6-3D1E-4CD7-952D-12C756CB9D1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8" name="AutoShape 3" descr="(question)">
          <a:extLst>
            <a:ext uri="{FF2B5EF4-FFF2-40B4-BE49-F238E27FC236}">
              <a16:creationId xmlns:a16="http://schemas.microsoft.com/office/drawing/2014/main" id="{D2A0D255-FFCC-4E3D-9BE5-B340F4B1D98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9" name="AutoShape 3" descr="(question)">
          <a:extLst>
            <a:ext uri="{FF2B5EF4-FFF2-40B4-BE49-F238E27FC236}">
              <a16:creationId xmlns:a16="http://schemas.microsoft.com/office/drawing/2014/main" id="{D42AF97B-60B2-4183-A70C-CEE794D8A35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70" name="AutoShape 3" descr="(question)">
          <a:extLst>
            <a:ext uri="{FF2B5EF4-FFF2-40B4-BE49-F238E27FC236}">
              <a16:creationId xmlns:a16="http://schemas.microsoft.com/office/drawing/2014/main" id="{6D38B9A3-526E-4C38-A668-FDF0AF225B7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71" name="AutoShape 3" descr="(question)">
          <a:extLst>
            <a:ext uri="{FF2B5EF4-FFF2-40B4-BE49-F238E27FC236}">
              <a16:creationId xmlns:a16="http://schemas.microsoft.com/office/drawing/2014/main" id="{08735910-40BE-4AB7-92DC-FEDA89DBAF0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72" name="AutoShape 3" descr="(question)">
          <a:extLst>
            <a:ext uri="{FF2B5EF4-FFF2-40B4-BE49-F238E27FC236}">
              <a16:creationId xmlns:a16="http://schemas.microsoft.com/office/drawing/2014/main" id="{7D31D7EA-6CBD-4891-A266-71668594105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3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3" name="AutoShape 3" descr="(question)">
          <a:extLst>
            <a:ext uri="{FF2B5EF4-FFF2-40B4-BE49-F238E27FC236}">
              <a16:creationId xmlns:a16="http://schemas.microsoft.com/office/drawing/2014/main" id="{A435F726-0FFC-4D96-B4FF-BC5EE3FC96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4" name="AutoShape 3" descr="(question)">
          <a:extLst>
            <a:ext uri="{FF2B5EF4-FFF2-40B4-BE49-F238E27FC236}">
              <a16:creationId xmlns:a16="http://schemas.microsoft.com/office/drawing/2014/main" id="{0CCD607A-A444-4723-A87A-B09A41695D0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5" name="AutoShape 3" descr="(question)">
          <a:extLst>
            <a:ext uri="{FF2B5EF4-FFF2-40B4-BE49-F238E27FC236}">
              <a16:creationId xmlns:a16="http://schemas.microsoft.com/office/drawing/2014/main" id="{E7935808-33D3-471D-9284-E13E021F8D4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6" name="AutoShape 3" descr="(question)">
          <a:extLst>
            <a:ext uri="{FF2B5EF4-FFF2-40B4-BE49-F238E27FC236}">
              <a16:creationId xmlns:a16="http://schemas.microsoft.com/office/drawing/2014/main" id="{3993872F-28F0-413C-8B86-99D049C6E7E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7" name="AutoShape 3" descr="(question)">
          <a:extLst>
            <a:ext uri="{FF2B5EF4-FFF2-40B4-BE49-F238E27FC236}">
              <a16:creationId xmlns:a16="http://schemas.microsoft.com/office/drawing/2014/main" id="{CAA35979-3FF6-476C-ACF8-9CA5196A636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8" name="AutoShape 3" descr="(question)">
          <a:extLst>
            <a:ext uri="{FF2B5EF4-FFF2-40B4-BE49-F238E27FC236}">
              <a16:creationId xmlns:a16="http://schemas.microsoft.com/office/drawing/2014/main" id="{216D4C38-4705-46A0-A218-0F08D0E955D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9" name="AutoShape 3" descr="(question)">
          <a:extLst>
            <a:ext uri="{FF2B5EF4-FFF2-40B4-BE49-F238E27FC236}">
              <a16:creationId xmlns:a16="http://schemas.microsoft.com/office/drawing/2014/main" id="{9B369D6E-D436-4C74-9D49-F038DCB0578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0" name="AutoShape 3" descr="(question)">
          <a:extLst>
            <a:ext uri="{FF2B5EF4-FFF2-40B4-BE49-F238E27FC236}">
              <a16:creationId xmlns:a16="http://schemas.microsoft.com/office/drawing/2014/main" id="{7F5B170A-DD15-48B6-9392-8A41B2753DF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1" name="AutoShape 3" descr="(question)">
          <a:extLst>
            <a:ext uri="{FF2B5EF4-FFF2-40B4-BE49-F238E27FC236}">
              <a16:creationId xmlns:a16="http://schemas.microsoft.com/office/drawing/2014/main" id="{8E9FBFD8-1E35-40AB-9006-B7F983ADFCC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2" name="AutoShape 3" descr="(question)">
          <a:extLst>
            <a:ext uri="{FF2B5EF4-FFF2-40B4-BE49-F238E27FC236}">
              <a16:creationId xmlns:a16="http://schemas.microsoft.com/office/drawing/2014/main" id="{AC8A888F-C56B-42FA-B8BE-DAF5F023018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3" name="AutoShape 3" descr="(question)">
          <a:extLst>
            <a:ext uri="{FF2B5EF4-FFF2-40B4-BE49-F238E27FC236}">
              <a16:creationId xmlns:a16="http://schemas.microsoft.com/office/drawing/2014/main" id="{91C0BD77-9F54-4F65-880C-43F8945C4F5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4" name="AutoShape 3" descr="(question)">
          <a:extLst>
            <a:ext uri="{FF2B5EF4-FFF2-40B4-BE49-F238E27FC236}">
              <a16:creationId xmlns:a16="http://schemas.microsoft.com/office/drawing/2014/main" id="{E58CC47E-8BC4-4A99-AEB5-9801DF7B812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5" name="AutoShape 3" descr="(question)">
          <a:extLst>
            <a:ext uri="{FF2B5EF4-FFF2-40B4-BE49-F238E27FC236}">
              <a16:creationId xmlns:a16="http://schemas.microsoft.com/office/drawing/2014/main" id="{569C9914-FFC8-46BD-B9E2-6510B25C0DB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6" name="AutoShape 3" descr="(question)">
          <a:extLst>
            <a:ext uri="{FF2B5EF4-FFF2-40B4-BE49-F238E27FC236}">
              <a16:creationId xmlns:a16="http://schemas.microsoft.com/office/drawing/2014/main" id="{50B85256-BCD4-4B82-AFBE-CA8BF317641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7" name="AutoShape 3" descr="(question)">
          <a:extLst>
            <a:ext uri="{FF2B5EF4-FFF2-40B4-BE49-F238E27FC236}">
              <a16:creationId xmlns:a16="http://schemas.microsoft.com/office/drawing/2014/main" id="{E590FB21-84F6-4A7C-A929-35AA7F18ECF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8" name="AutoShape 3" descr="(question)">
          <a:extLst>
            <a:ext uri="{FF2B5EF4-FFF2-40B4-BE49-F238E27FC236}">
              <a16:creationId xmlns:a16="http://schemas.microsoft.com/office/drawing/2014/main" id="{8311B74A-F5AE-49B2-90BC-E1514850FA6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9" name="AutoShape 3" descr="(question)">
          <a:extLst>
            <a:ext uri="{FF2B5EF4-FFF2-40B4-BE49-F238E27FC236}">
              <a16:creationId xmlns:a16="http://schemas.microsoft.com/office/drawing/2014/main" id="{434B5057-FC47-40F1-9EA3-6E2450752D0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0" name="AutoShape 3" descr="(question)">
          <a:extLst>
            <a:ext uri="{FF2B5EF4-FFF2-40B4-BE49-F238E27FC236}">
              <a16:creationId xmlns:a16="http://schemas.microsoft.com/office/drawing/2014/main" id="{943F9992-EB15-47BA-8932-1223204D066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1" name="AutoShape 3" descr="(question)">
          <a:extLst>
            <a:ext uri="{FF2B5EF4-FFF2-40B4-BE49-F238E27FC236}">
              <a16:creationId xmlns:a16="http://schemas.microsoft.com/office/drawing/2014/main" id="{07B1BD5D-20FB-4236-80ED-3654027E669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2" name="AutoShape 3" descr="(question)">
          <a:extLst>
            <a:ext uri="{FF2B5EF4-FFF2-40B4-BE49-F238E27FC236}">
              <a16:creationId xmlns:a16="http://schemas.microsoft.com/office/drawing/2014/main" id="{D373F0B9-776B-4D2E-8068-D8709014EE8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3" name="AutoShape 3" descr="(question)">
          <a:extLst>
            <a:ext uri="{FF2B5EF4-FFF2-40B4-BE49-F238E27FC236}">
              <a16:creationId xmlns:a16="http://schemas.microsoft.com/office/drawing/2014/main" id="{175AA861-B8FF-49D6-9B0C-BAB76A28E2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4" name="AutoShape 3" descr="(question)">
          <a:extLst>
            <a:ext uri="{FF2B5EF4-FFF2-40B4-BE49-F238E27FC236}">
              <a16:creationId xmlns:a16="http://schemas.microsoft.com/office/drawing/2014/main" id="{23244553-D214-4841-A2F9-8B6C6FB0018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5" name="AutoShape 3" descr="(question)">
          <a:extLst>
            <a:ext uri="{FF2B5EF4-FFF2-40B4-BE49-F238E27FC236}">
              <a16:creationId xmlns:a16="http://schemas.microsoft.com/office/drawing/2014/main" id="{99D30C23-391F-43A9-B6F0-ADB0078271C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6" name="AutoShape 3" descr="(question)">
          <a:extLst>
            <a:ext uri="{FF2B5EF4-FFF2-40B4-BE49-F238E27FC236}">
              <a16:creationId xmlns:a16="http://schemas.microsoft.com/office/drawing/2014/main" id="{9D4D23B7-5F9E-4323-A3E6-BC825181CBC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7" name="AutoShape 3" descr="(question)">
          <a:extLst>
            <a:ext uri="{FF2B5EF4-FFF2-40B4-BE49-F238E27FC236}">
              <a16:creationId xmlns:a16="http://schemas.microsoft.com/office/drawing/2014/main" id="{BDE56346-47D6-448E-9B73-15E272DE4E2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8" name="AutoShape 3" descr="(question)">
          <a:extLst>
            <a:ext uri="{FF2B5EF4-FFF2-40B4-BE49-F238E27FC236}">
              <a16:creationId xmlns:a16="http://schemas.microsoft.com/office/drawing/2014/main" id="{BCC49F0C-87D8-46C6-9D63-56FC13953C9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9" name="AutoShape 3" descr="(question)">
          <a:extLst>
            <a:ext uri="{FF2B5EF4-FFF2-40B4-BE49-F238E27FC236}">
              <a16:creationId xmlns:a16="http://schemas.microsoft.com/office/drawing/2014/main" id="{E4C14D38-E01C-446F-A4BB-BF1F7FB023D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0" name="AutoShape 3" descr="(question)">
          <a:extLst>
            <a:ext uri="{FF2B5EF4-FFF2-40B4-BE49-F238E27FC236}">
              <a16:creationId xmlns:a16="http://schemas.microsoft.com/office/drawing/2014/main" id="{76D25E02-7887-4249-BDD8-A5A56E2710C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1" name="AutoShape 3" descr="(question)">
          <a:extLst>
            <a:ext uri="{FF2B5EF4-FFF2-40B4-BE49-F238E27FC236}">
              <a16:creationId xmlns:a16="http://schemas.microsoft.com/office/drawing/2014/main" id="{0D8EB8A6-EF61-45ED-A5A8-A1536EDC4DD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2" name="AutoShape 3" descr="(question)">
          <a:extLst>
            <a:ext uri="{FF2B5EF4-FFF2-40B4-BE49-F238E27FC236}">
              <a16:creationId xmlns:a16="http://schemas.microsoft.com/office/drawing/2014/main" id="{10D687F4-D310-4501-AA49-F8FD0FFC8CB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3" name="AutoShape 3" descr="(question)">
          <a:extLst>
            <a:ext uri="{FF2B5EF4-FFF2-40B4-BE49-F238E27FC236}">
              <a16:creationId xmlns:a16="http://schemas.microsoft.com/office/drawing/2014/main" id="{0859CBB4-C44B-49C1-8CFC-3202C250BE0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4" name="AutoShape 3" descr="(question)">
          <a:extLst>
            <a:ext uri="{FF2B5EF4-FFF2-40B4-BE49-F238E27FC236}">
              <a16:creationId xmlns:a16="http://schemas.microsoft.com/office/drawing/2014/main" id="{8727D630-5572-4798-9F5D-D12DE7B1B72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5" name="AutoShape 3" descr="(question)">
          <a:extLst>
            <a:ext uri="{FF2B5EF4-FFF2-40B4-BE49-F238E27FC236}">
              <a16:creationId xmlns:a16="http://schemas.microsoft.com/office/drawing/2014/main" id="{EC0797F0-27E8-4575-8C36-23DF856F99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6" name="AutoShape 3" descr="(question)">
          <a:extLst>
            <a:ext uri="{FF2B5EF4-FFF2-40B4-BE49-F238E27FC236}">
              <a16:creationId xmlns:a16="http://schemas.microsoft.com/office/drawing/2014/main" id="{43D5FD3C-DDC8-41C9-A02D-1B3C5CAFC99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7" name="AutoShape 3" descr="(question)">
          <a:extLst>
            <a:ext uri="{FF2B5EF4-FFF2-40B4-BE49-F238E27FC236}">
              <a16:creationId xmlns:a16="http://schemas.microsoft.com/office/drawing/2014/main" id="{A5E90581-91BC-40F5-A02C-10503FB2E3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8" name="AutoShape 3" descr="(question)">
          <a:extLst>
            <a:ext uri="{FF2B5EF4-FFF2-40B4-BE49-F238E27FC236}">
              <a16:creationId xmlns:a16="http://schemas.microsoft.com/office/drawing/2014/main" id="{FC5EAF7C-186F-474E-876E-E9E12B791A3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9" name="AutoShape 3" descr="(question)">
          <a:extLst>
            <a:ext uri="{FF2B5EF4-FFF2-40B4-BE49-F238E27FC236}">
              <a16:creationId xmlns:a16="http://schemas.microsoft.com/office/drawing/2014/main" id="{5ACCB4D5-0EF8-4F48-AD8D-514924D8964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0" name="AutoShape 3" descr="(question)">
          <a:extLst>
            <a:ext uri="{FF2B5EF4-FFF2-40B4-BE49-F238E27FC236}">
              <a16:creationId xmlns:a16="http://schemas.microsoft.com/office/drawing/2014/main" id="{30A109AE-E020-4BAD-8479-8F0E2B0DC78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1" name="AutoShape 3" descr="(question)">
          <a:extLst>
            <a:ext uri="{FF2B5EF4-FFF2-40B4-BE49-F238E27FC236}">
              <a16:creationId xmlns:a16="http://schemas.microsoft.com/office/drawing/2014/main" id="{09D52E9D-C2FC-4289-8C3B-1957C0D215D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2" name="AutoShape 3" descr="(question)">
          <a:extLst>
            <a:ext uri="{FF2B5EF4-FFF2-40B4-BE49-F238E27FC236}">
              <a16:creationId xmlns:a16="http://schemas.microsoft.com/office/drawing/2014/main" id="{3B0DF730-53F4-4A0E-B931-AC9008BEAB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3" name="AutoShape 3" descr="(question)">
          <a:extLst>
            <a:ext uri="{FF2B5EF4-FFF2-40B4-BE49-F238E27FC236}">
              <a16:creationId xmlns:a16="http://schemas.microsoft.com/office/drawing/2014/main" id="{A0C446BA-1860-4BE7-AE90-50262CD52AE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4" name="AutoShape 3" descr="(question)">
          <a:extLst>
            <a:ext uri="{FF2B5EF4-FFF2-40B4-BE49-F238E27FC236}">
              <a16:creationId xmlns:a16="http://schemas.microsoft.com/office/drawing/2014/main" id="{9BF9EDD7-20F4-499A-A2C4-7694C6CC2DC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5" name="AutoShape 3" descr="(question)">
          <a:extLst>
            <a:ext uri="{FF2B5EF4-FFF2-40B4-BE49-F238E27FC236}">
              <a16:creationId xmlns:a16="http://schemas.microsoft.com/office/drawing/2014/main" id="{80F3AD0A-965C-4181-A29A-735AE8AC782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6" name="AutoShape 3" descr="(question)">
          <a:extLst>
            <a:ext uri="{FF2B5EF4-FFF2-40B4-BE49-F238E27FC236}">
              <a16:creationId xmlns:a16="http://schemas.microsoft.com/office/drawing/2014/main" id="{7DD86DAE-5940-4F81-B1EF-6813238948D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7" name="AutoShape 3" descr="(question)">
          <a:extLst>
            <a:ext uri="{FF2B5EF4-FFF2-40B4-BE49-F238E27FC236}">
              <a16:creationId xmlns:a16="http://schemas.microsoft.com/office/drawing/2014/main" id="{42A6BD65-10E0-4884-8434-F8A9C59EE84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429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18" name="AutoShape 3" descr="(question)">
          <a:extLst>
            <a:ext uri="{FF2B5EF4-FFF2-40B4-BE49-F238E27FC236}">
              <a16:creationId xmlns:a16="http://schemas.microsoft.com/office/drawing/2014/main" id="{05E35338-94E2-4313-B007-4A18C086EF4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19" name="AutoShape 3" descr="(question)">
          <a:extLst>
            <a:ext uri="{FF2B5EF4-FFF2-40B4-BE49-F238E27FC236}">
              <a16:creationId xmlns:a16="http://schemas.microsoft.com/office/drawing/2014/main" id="{D8CEE9FC-C326-4B90-B804-E968F201161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0" name="AutoShape 3" descr="(question)">
          <a:extLst>
            <a:ext uri="{FF2B5EF4-FFF2-40B4-BE49-F238E27FC236}">
              <a16:creationId xmlns:a16="http://schemas.microsoft.com/office/drawing/2014/main" id="{FE7528D1-7DD9-4358-A327-F35EDE34553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1" name="AutoShape 3" descr="(question)">
          <a:extLst>
            <a:ext uri="{FF2B5EF4-FFF2-40B4-BE49-F238E27FC236}">
              <a16:creationId xmlns:a16="http://schemas.microsoft.com/office/drawing/2014/main" id="{A19A0282-1C41-4D6D-97ED-DBC8479213C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2" name="AutoShape 3" descr="(question)">
          <a:extLst>
            <a:ext uri="{FF2B5EF4-FFF2-40B4-BE49-F238E27FC236}">
              <a16:creationId xmlns:a16="http://schemas.microsoft.com/office/drawing/2014/main" id="{56A7B0C4-FFEC-4242-B0F1-36A5455ADD4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3" name="AutoShape 3" descr="(question)">
          <a:extLst>
            <a:ext uri="{FF2B5EF4-FFF2-40B4-BE49-F238E27FC236}">
              <a16:creationId xmlns:a16="http://schemas.microsoft.com/office/drawing/2014/main" id="{DC5B8C2F-C7BF-4C74-8CE9-853CABB500B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4" name="AutoShape 3" descr="(question)">
          <a:extLst>
            <a:ext uri="{FF2B5EF4-FFF2-40B4-BE49-F238E27FC236}">
              <a16:creationId xmlns:a16="http://schemas.microsoft.com/office/drawing/2014/main" id="{24B35D76-C9C8-494B-9572-25DEAE491AF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5" name="AutoShape 3" descr="(question)">
          <a:extLst>
            <a:ext uri="{FF2B5EF4-FFF2-40B4-BE49-F238E27FC236}">
              <a16:creationId xmlns:a16="http://schemas.microsoft.com/office/drawing/2014/main" id="{C92BE8BB-8F45-42F5-80BB-F316379F82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6" name="AutoShape 3" descr="(question)">
          <a:extLst>
            <a:ext uri="{FF2B5EF4-FFF2-40B4-BE49-F238E27FC236}">
              <a16:creationId xmlns:a16="http://schemas.microsoft.com/office/drawing/2014/main" id="{B4A54C8F-F3AD-4844-AE8B-85073C9955C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7" name="AutoShape 3" descr="(question)">
          <a:extLst>
            <a:ext uri="{FF2B5EF4-FFF2-40B4-BE49-F238E27FC236}">
              <a16:creationId xmlns:a16="http://schemas.microsoft.com/office/drawing/2014/main" id="{539B773B-D914-49C2-804E-26431B92A27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8" name="AutoShape 3" descr="(question)">
          <a:extLst>
            <a:ext uri="{FF2B5EF4-FFF2-40B4-BE49-F238E27FC236}">
              <a16:creationId xmlns:a16="http://schemas.microsoft.com/office/drawing/2014/main" id="{063CCED9-07EF-4454-A845-A048B63E8AB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9" name="AutoShape 3" descr="(question)">
          <a:extLst>
            <a:ext uri="{FF2B5EF4-FFF2-40B4-BE49-F238E27FC236}">
              <a16:creationId xmlns:a16="http://schemas.microsoft.com/office/drawing/2014/main" id="{69ADDDA1-1567-4FAA-92F1-E21ED104640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0" name="AutoShape 3" descr="(question)">
          <a:extLst>
            <a:ext uri="{FF2B5EF4-FFF2-40B4-BE49-F238E27FC236}">
              <a16:creationId xmlns:a16="http://schemas.microsoft.com/office/drawing/2014/main" id="{1CB8BF26-9A50-4004-B61E-744EFEDF4C8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1" name="AutoShape 3" descr="(question)">
          <a:extLst>
            <a:ext uri="{FF2B5EF4-FFF2-40B4-BE49-F238E27FC236}">
              <a16:creationId xmlns:a16="http://schemas.microsoft.com/office/drawing/2014/main" id="{04C73467-61E2-4B45-9623-E87D28E1DF1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2" name="AutoShape 3" descr="(question)">
          <a:extLst>
            <a:ext uri="{FF2B5EF4-FFF2-40B4-BE49-F238E27FC236}">
              <a16:creationId xmlns:a16="http://schemas.microsoft.com/office/drawing/2014/main" id="{91925873-3621-4508-B768-9126F59F624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3" name="AutoShape 3" descr="(question)">
          <a:extLst>
            <a:ext uri="{FF2B5EF4-FFF2-40B4-BE49-F238E27FC236}">
              <a16:creationId xmlns:a16="http://schemas.microsoft.com/office/drawing/2014/main" id="{50C05E66-0075-43D6-A775-15DC168899A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4" name="AutoShape 3" descr="(question)">
          <a:extLst>
            <a:ext uri="{FF2B5EF4-FFF2-40B4-BE49-F238E27FC236}">
              <a16:creationId xmlns:a16="http://schemas.microsoft.com/office/drawing/2014/main" id="{2044D4AC-5028-4660-89D1-2879CBCEEE7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5" name="AutoShape 3" descr="(question)">
          <a:extLst>
            <a:ext uri="{FF2B5EF4-FFF2-40B4-BE49-F238E27FC236}">
              <a16:creationId xmlns:a16="http://schemas.microsoft.com/office/drawing/2014/main" id="{E32701B6-3C99-43F2-8426-D68DA912502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6" name="AutoShape 3" descr="(question)">
          <a:extLst>
            <a:ext uri="{FF2B5EF4-FFF2-40B4-BE49-F238E27FC236}">
              <a16:creationId xmlns:a16="http://schemas.microsoft.com/office/drawing/2014/main" id="{55052BB4-041E-4D39-BB98-7DB4D36F33A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7" name="AutoShape 3" descr="(question)">
          <a:extLst>
            <a:ext uri="{FF2B5EF4-FFF2-40B4-BE49-F238E27FC236}">
              <a16:creationId xmlns:a16="http://schemas.microsoft.com/office/drawing/2014/main" id="{5E99C21F-2525-4CB0-8445-23A7FF1DFE4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8" name="AutoShape 3" descr="(question)">
          <a:extLst>
            <a:ext uri="{FF2B5EF4-FFF2-40B4-BE49-F238E27FC236}">
              <a16:creationId xmlns:a16="http://schemas.microsoft.com/office/drawing/2014/main" id="{72C412AC-04BD-4A03-88E9-60492BFB11E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9" name="AutoShape 3" descr="(question)">
          <a:extLst>
            <a:ext uri="{FF2B5EF4-FFF2-40B4-BE49-F238E27FC236}">
              <a16:creationId xmlns:a16="http://schemas.microsoft.com/office/drawing/2014/main" id="{4BBDB94E-620C-413B-85EB-F98CCB86F2D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0" name="AutoShape 3" descr="(question)">
          <a:extLst>
            <a:ext uri="{FF2B5EF4-FFF2-40B4-BE49-F238E27FC236}">
              <a16:creationId xmlns:a16="http://schemas.microsoft.com/office/drawing/2014/main" id="{C553536D-A857-4013-B489-0D7EBCABAFA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1" name="AutoShape 3" descr="(question)">
          <a:extLst>
            <a:ext uri="{FF2B5EF4-FFF2-40B4-BE49-F238E27FC236}">
              <a16:creationId xmlns:a16="http://schemas.microsoft.com/office/drawing/2014/main" id="{8C9AC1D6-6841-4F30-8D44-360DDB58CD5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2" name="AutoShape 3" descr="(question)">
          <a:extLst>
            <a:ext uri="{FF2B5EF4-FFF2-40B4-BE49-F238E27FC236}">
              <a16:creationId xmlns:a16="http://schemas.microsoft.com/office/drawing/2014/main" id="{8F2E884A-A75A-4278-B1AF-3881825FA3D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3" name="AutoShape 3" descr="(question)">
          <a:extLst>
            <a:ext uri="{FF2B5EF4-FFF2-40B4-BE49-F238E27FC236}">
              <a16:creationId xmlns:a16="http://schemas.microsoft.com/office/drawing/2014/main" id="{FA0B5F9D-0576-4317-8446-E02241451F0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4" name="AutoShape 3" descr="(question)">
          <a:extLst>
            <a:ext uri="{FF2B5EF4-FFF2-40B4-BE49-F238E27FC236}">
              <a16:creationId xmlns:a16="http://schemas.microsoft.com/office/drawing/2014/main" id="{77A3F64B-9F93-4A12-8BDE-0E41D9FBB02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5" name="AutoShape 3" descr="(question)">
          <a:extLst>
            <a:ext uri="{FF2B5EF4-FFF2-40B4-BE49-F238E27FC236}">
              <a16:creationId xmlns:a16="http://schemas.microsoft.com/office/drawing/2014/main" id="{F5138507-8579-4E5A-9B7D-6411EC1B22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6" name="AutoShape 3" descr="(question)">
          <a:extLst>
            <a:ext uri="{FF2B5EF4-FFF2-40B4-BE49-F238E27FC236}">
              <a16:creationId xmlns:a16="http://schemas.microsoft.com/office/drawing/2014/main" id="{46F2F1A8-E9A0-4DEF-9271-E91B511980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7" name="AutoShape 3" descr="(question)">
          <a:extLst>
            <a:ext uri="{FF2B5EF4-FFF2-40B4-BE49-F238E27FC236}">
              <a16:creationId xmlns:a16="http://schemas.microsoft.com/office/drawing/2014/main" id="{7444FB53-6A20-4C7D-9143-A162CFCD7B3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8" name="AutoShape 3" descr="(question)">
          <a:extLst>
            <a:ext uri="{FF2B5EF4-FFF2-40B4-BE49-F238E27FC236}">
              <a16:creationId xmlns:a16="http://schemas.microsoft.com/office/drawing/2014/main" id="{8C36D910-1E81-4431-A6F7-5C71CAD077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9" name="AutoShape 3" descr="(question)">
          <a:extLst>
            <a:ext uri="{FF2B5EF4-FFF2-40B4-BE49-F238E27FC236}">
              <a16:creationId xmlns:a16="http://schemas.microsoft.com/office/drawing/2014/main" id="{A784C339-D0BC-4B57-8A6A-C40738EF138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0" name="AutoShape 3" descr="(question)">
          <a:extLst>
            <a:ext uri="{FF2B5EF4-FFF2-40B4-BE49-F238E27FC236}">
              <a16:creationId xmlns:a16="http://schemas.microsoft.com/office/drawing/2014/main" id="{04BE099A-B17C-49B5-9C21-CEB9A498A17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1" name="AutoShape 3" descr="(question)">
          <a:extLst>
            <a:ext uri="{FF2B5EF4-FFF2-40B4-BE49-F238E27FC236}">
              <a16:creationId xmlns:a16="http://schemas.microsoft.com/office/drawing/2014/main" id="{80EE1045-57F7-42C3-BCBC-145F64388FE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2" name="AutoShape 3" descr="(question)">
          <a:extLst>
            <a:ext uri="{FF2B5EF4-FFF2-40B4-BE49-F238E27FC236}">
              <a16:creationId xmlns:a16="http://schemas.microsoft.com/office/drawing/2014/main" id="{E61754C2-59F0-41C8-90BC-3D4186A30F6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3" name="AutoShape 3" descr="(question)">
          <a:extLst>
            <a:ext uri="{FF2B5EF4-FFF2-40B4-BE49-F238E27FC236}">
              <a16:creationId xmlns:a16="http://schemas.microsoft.com/office/drawing/2014/main" id="{EFC5186B-9393-4F51-802B-BE45608AD92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4" name="AutoShape 3" descr="(question)">
          <a:extLst>
            <a:ext uri="{FF2B5EF4-FFF2-40B4-BE49-F238E27FC236}">
              <a16:creationId xmlns:a16="http://schemas.microsoft.com/office/drawing/2014/main" id="{05939A2D-1EE6-440D-93CC-71738289151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5" name="AutoShape 3" descr="(question)">
          <a:extLst>
            <a:ext uri="{FF2B5EF4-FFF2-40B4-BE49-F238E27FC236}">
              <a16:creationId xmlns:a16="http://schemas.microsoft.com/office/drawing/2014/main" id="{FC0515E6-A882-473E-8A66-442242CA237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6" name="AutoShape 3" descr="(question)">
          <a:extLst>
            <a:ext uri="{FF2B5EF4-FFF2-40B4-BE49-F238E27FC236}">
              <a16:creationId xmlns:a16="http://schemas.microsoft.com/office/drawing/2014/main" id="{C05CE079-C194-4894-B53F-E18CCC75354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7" name="AutoShape 3" descr="(question)">
          <a:extLst>
            <a:ext uri="{FF2B5EF4-FFF2-40B4-BE49-F238E27FC236}">
              <a16:creationId xmlns:a16="http://schemas.microsoft.com/office/drawing/2014/main" id="{47002FED-6451-4F0C-9B95-5158DD8C8C4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8" name="AutoShape 3" descr="(question)">
          <a:extLst>
            <a:ext uri="{FF2B5EF4-FFF2-40B4-BE49-F238E27FC236}">
              <a16:creationId xmlns:a16="http://schemas.microsoft.com/office/drawing/2014/main" id="{18C897EE-45FD-485C-8A2F-7549BD2074C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9" name="AutoShape 3" descr="(question)">
          <a:extLst>
            <a:ext uri="{FF2B5EF4-FFF2-40B4-BE49-F238E27FC236}">
              <a16:creationId xmlns:a16="http://schemas.microsoft.com/office/drawing/2014/main" id="{33A8494C-98CA-468E-8B40-9AF0605C32A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60" name="AutoShape 3" descr="(question)">
          <a:extLst>
            <a:ext uri="{FF2B5EF4-FFF2-40B4-BE49-F238E27FC236}">
              <a16:creationId xmlns:a16="http://schemas.microsoft.com/office/drawing/2014/main" id="{AB06970B-286D-4BB9-B75F-99373736E9D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61" name="AutoShape 3" descr="(question)">
          <a:extLst>
            <a:ext uri="{FF2B5EF4-FFF2-40B4-BE49-F238E27FC236}">
              <a16:creationId xmlns:a16="http://schemas.microsoft.com/office/drawing/2014/main" id="{241D80F8-504E-42CC-941F-488D78F69B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62" name="AutoShape 3" descr="(question)">
          <a:extLst>
            <a:ext uri="{FF2B5EF4-FFF2-40B4-BE49-F238E27FC236}">
              <a16:creationId xmlns:a16="http://schemas.microsoft.com/office/drawing/2014/main" id="{EA92F34F-A942-44FD-B518-E2A7B0C6521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62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63" name="AutoShape 3" descr="(question)">
          <a:extLst>
            <a:ext uri="{FF2B5EF4-FFF2-40B4-BE49-F238E27FC236}">
              <a16:creationId xmlns:a16="http://schemas.microsoft.com/office/drawing/2014/main" id="{27F35F24-8F16-43AE-BE12-C4DC8FDFFE4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00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4" name="AutoShape 3" descr="(question)">
          <a:extLst>
            <a:ext uri="{FF2B5EF4-FFF2-40B4-BE49-F238E27FC236}">
              <a16:creationId xmlns:a16="http://schemas.microsoft.com/office/drawing/2014/main" id="{7F21EB16-D6D6-4EEC-87E5-4F672B57B9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19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5" name="AutoShape 3" descr="(question)">
          <a:extLst>
            <a:ext uri="{FF2B5EF4-FFF2-40B4-BE49-F238E27FC236}">
              <a16:creationId xmlns:a16="http://schemas.microsoft.com/office/drawing/2014/main" id="{A5ED3801-1819-4909-A96F-D5F1128F38A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19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6" name="AutoShape 3" descr="(question)">
          <a:extLst>
            <a:ext uri="{FF2B5EF4-FFF2-40B4-BE49-F238E27FC236}">
              <a16:creationId xmlns:a16="http://schemas.microsoft.com/office/drawing/2014/main" id="{E7E491FB-B26D-42AC-84A9-990848F2A41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19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567" name="AutoShape 3" descr="(question)">
          <a:extLst>
            <a:ext uri="{FF2B5EF4-FFF2-40B4-BE49-F238E27FC236}">
              <a16:creationId xmlns:a16="http://schemas.microsoft.com/office/drawing/2014/main" id="{1F17D5BD-521B-4396-A1D2-A3A0A0FD2D4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381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568" name="AutoShape 3" descr="(question)">
          <a:extLst>
            <a:ext uri="{FF2B5EF4-FFF2-40B4-BE49-F238E27FC236}">
              <a16:creationId xmlns:a16="http://schemas.microsoft.com/office/drawing/2014/main" id="{43A150DA-98D6-47F1-AFDA-7E4C859E019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381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569" name="AutoShape 3" descr="(question)">
          <a:extLst>
            <a:ext uri="{FF2B5EF4-FFF2-40B4-BE49-F238E27FC236}">
              <a16:creationId xmlns:a16="http://schemas.microsoft.com/office/drawing/2014/main" id="{EE91F5C6-EE1C-47C0-B83E-3DC07BA90E2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381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0" name="AutoShape 3" descr="(question)">
          <a:extLst>
            <a:ext uri="{FF2B5EF4-FFF2-40B4-BE49-F238E27FC236}">
              <a16:creationId xmlns:a16="http://schemas.microsoft.com/office/drawing/2014/main" id="{959DF11B-F2EC-4327-A407-5D3894EEA65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1" name="AutoShape 3" descr="(question)">
          <a:extLst>
            <a:ext uri="{FF2B5EF4-FFF2-40B4-BE49-F238E27FC236}">
              <a16:creationId xmlns:a16="http://schemas.microsoft.com/office/drawing/2014/main" id="{D6246B02-2F23-4F1F-B26C-84310AE0376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2" name="AutoShape 3" descr="(question)">
          <a:extLst>
            <a:ext uri="{FF2B5EF4-FFF2-40B4-BE49-F238E27FC236}">
              <a16:creationId xmlns:a16="http://schemas.microsoft.com/office/drawing/2014/main" id="{6F22BCC3-F98D-4DCE-BF58-1C73BCB4E66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3" name="AutoShape 3" descr="(question)">
          <a:extLst>
            <a:ext uri="{FF2B5EF4-FFF2-40B4-BE49-F238E27FC236}">
              <a16:creationId xmlns:a16="http://schemas.microsoft.com/office/drawing/2014/main" id="{F588F1A6-9F42-45E3-B250-14553E58398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4" name="AutoShape 3" descr="(question)">
          <a:extLst>
            <a:ext uri="{FF2B5EF4-FFF2-40B4-BE49-F238E27FC236}">
              <a16:creationId xmlns:a16="http://schemas.microsoft.com/office/drawing/2014/main" id="{7521FDD7-6569-4998-B925-38FBF2879A0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5" name="AutoShape 3" descr="(question)">
          <a:extLst>
            <a:ext uri="{FF2B5EF4-FFF2-40B4-BE49-F238E27FC236}">
              <a16:creationId xmlns:a16="http://schemas.microsoft.com/office/drawing/2014/main" id="{2B2C22B0-43DB-4BA2-AA99-DB875ACFED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6" name="AutoShape 3" descr="(question)">
          <a:extLst>
            <a:ext uri="{FF2B5EF4-FFF2-40B4-BE49-F238E27FC236}">
              <a16:creationId xmlns:a16="http://schemas.microsoft.com/office/drawing/2014/main" id="{23CAF555-BC21-4A61-8871-6BC01DDB52D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7" name="AutoShape 3" descr="(question)">
          <a:extLst>
            <a:ext uri="{FF2B5EF4-FFF2-40B4-BE49-F238E27FC236}">
              <a16:creationId xmlns:a16="http://schemas.microsoft.com/office/drawing/2014/main" id="{6E5AA1B6-EA1A-4977-BDBB-2ECE5FAD79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8" name="AutoShape 3" descr="(question)">
          <a:extLst>
            <a:ext uri="{FF2B5EF4-FFF2-40B4-BE49-F238E27FC236}">
              <a16:creationId xmlns:a16="http://schemas.microsoft.com/office/drawing/2014/main" id="{D2430E21-AA3D-431B-9329-8E0D1148659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9" name="AutoShape 3" descr="(question)">
          <a:extLst>
            <a:ext uri="{FF2B5EF4-FFF2-40B4-BE49-F238E27FC236}">
              <a16:creationId xmlns:a16="http://schemas.microsoft.com/office/drawing/2014/main" id="{CD498EA1-A8E9-42B3-BA59-D2E05EF8203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0" name="AutoShape 3" descr="(question)">
          <a:extLst>
            <a:ext uri="{FF2B5EF4-FFF2-40B4-BE49-F238E27FC236}">
              <a16:creationId xmlns:a16="http://schemas.microsoft.com/office/drawing/2014/main" id="{61069840-6733-4FDA-BEB7-B8FFD99AD20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1" name="AutoShape 3" descr="(question)">
          <a:extLst>
            <a:ext uri="{FF2B5EF4-FFF2-40B4-BE49-F238E27FC236}">
              <a16:creationId xmlns:a16="http://schemas.microsoft.com/office/drawing/2014/main" id="{6F9134A1-EED8-487A-A09C-D0A25AE9658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2" name="AutoShape 3" descr="(question)">
          <a:extLst>
            <a:ext uri="{FF2B5EF4-FFF2-40B4-BE49-F238E27FC236}">
              <a16:creationId xmlns:a16="http://schemas.microsoft.com/office/drawing/2014/main" id="{CA722D75-6E78-4FAF-A71F-068B9DFC3E3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3" name="AutoShape 3" descr="(question)">
          <a:extLst>
            <a:ext uri="{FF2B5EF4-FFF2-40B4-BE49-F238E27FC236}">
              <a16:creationId xmlns:a16="http://schemas.microsoft.com/office/drawing/2014/main" id="{A70AC5F2-F81E-4B1A-9B79-DE8CD41C9F5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4" name="AutoShape 3" descr="(question)">
          <a:extLst>
            <a:ext uri="{FF2B5EF4-FFF2-40B4-BE49-F238E27FC236}">
              <a16:creationId xmlns:a16="http://schemas.microsoft.com/office/drawing/2014/main" id="{8081DFB1-323A-4E4B-8FD3-8519666B0A8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5" name="AutoShape 3" descr="(question)">
          <a:extLst>
            <a:ext uri="{FF2B5EF4-FFF2-40B4-BE49-F238E27FC236}">
              <a16:creationId xmlns:a16="http://schemas.microsoft.com/office/drawing/2014/main" id="{DAD83826-D47E-4EF4-9400-D017667A437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6" name="AutoShape 3" descr="(question)">
          <a:extLst>
            <a:ext uri="{FF2B5EF4-FFF2-40B4-BE49-F238E27FC236}">
              <a16:creationId xmlns:a16="http://schemas.microsoft.com/office/drawing/2014/main" id="{8139FE01-8ADD-48BC-A67C-60D75260570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7" name="AutoShape 3" descr="(question)">
          <a:extLst>
            <a:ext uri="{FF2B5EF4-FFF2-40B4-BE49-F238E27FC236}">
              <a16:creationId xmlns:a16="http://schemas.microsoft.com/office/drawing/2014/main" id="{461310D0-D5B7-4655-96F7-7230E41D44D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8" name="AutoShape 3" descr="(question)">
          <a:extLst>
            <a:ext uri="{FF2B5EF4-FFF2-40B4-BE49-F238E27FC236}">
              <a16:creationId xmlns:a16="http://schemas.microsoft.com/office/drawing/2014/main" id="{BAA0BCFC-BE7C-4C61-B7A6-0364E9EF1F7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9" name="AutoShape 3" descr="(question)">
          <a:extLst>
            <a:ext uri="{FF2B5EF4-FFF2-40B4-BE49-F238E27FC236}">
              <a16:creationId xmlns:a16="http://schemas.microsoft.com/office/drawing/2014/main" id="{ACB7824E-5037-46C1-A03B-5D3EAF3B1B3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0" name="AutoShape 3" descr="(question)">
          <a:extLst>
            <a:ext uri="{FF2B5EF4-FFF2-40B4-BE49-F238E27FC236}">
              <a16:creationId xmlns:a16="http://schemas.microsoft.com/office/drawing/2014/main" id="{C8011D7D-772E-4C66-AA7E-ECA473E2161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1" name="AutoShape 3" descr="(question)">
          <a:extLst>
            <a:ext uri="{FF2B5EF4-FFF2-40B4-BE49-F238E27FC236}">
              <a16:creationId xmlns:a16="http://schemas.microsoft.com/office/drawing/2014/main" id="{3B95AFFC-1D1D-44FD-B290-878294B9628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2" name="AutoShape 3" descr="(question)">
          <a:extLst>
            <a:ext uri="{FF2B5EF4-FFF2-40B4-BE49-F238E27FC236}">
              <a16:creationId xmlns:a16="http://schemas.microsoft.com/office/drawing/2014/main" id="{64275A42-4A5C-4BD3-B8D0-94922A53391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3" name="AutoShape 3" descr="(question)">
          <a:extLst>
            <a:ext uri="{FF2B5EF4-FFF2-40B4-BE49-F238E27FC236}">
              <a16:creationId xmlns:a16="http://schemas.microsoft.com/office/drawing/2014/main" id="{1A717401-208F-46DA-9D27-2A304DF94D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4" name="AutoShape 3" descr="(question)">
          <a:extLst>
            <a:ext uri="{FF2B5EF4-FFF2-40B4-BE49-F238E27FC236}">
              <a16:creationId xmlns:a16="http://schemas.microsoft.com/office/drawing/2014/main" id="{1F610A4B-5167-4147-BF78-A2417ADAC57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5" name="AutoShape 3" descr="(question)">
          <a:extLst>
            <a:ext uri="{FF2B5EF4-FFF2-40B4-BE49-F238E27FC236}">
              <a16:creationId xmlns:a16="http://schemas.microsoft.com/office/drawing/2014/main" id="{D16FE1C3-B208-4789-859E-095397629D1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6" name="AutoShape 3" descr="(question)">
          <a:extLst>
            <a:ext uri="{FF2B5EF4-FFF2-40B4-BE49-F238E27FC236}">
              <a16:creationId xmlns:a16="http://schemas.microsoft.com/office/drawing/2014/main" id="{C04DF812-C17B-4775-93D9-CA49093AB31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7" name="AutoShape 3" descr="(question)">
          <a:extLst>
            <a:ext uri="{FF2B5EF4-FFF2-40B4-BE49-F238E27FC236}">
              <a16:creationId xmlns:a16="http://schemas.microsoft.com/office/drawing/2014/main" id="{53AB25A0-1423-42C9-BF8B-05A2D63A0E5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8" name="AutoShape 3" descr="(question)">
          <a:extLst>
            <a:ext uri="{FF2B5EF4-FFF2-40B4-BE49-F238E27FC236}">
              <a16:creationId xmlns:a16="http://schemas.microsoft.com/office/drawing/2014/main" id="{53FB1D9B-12AC-4A0B-BE00-2D5BA7023DC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9" name="AutoShape 3" descr="(question)">
          <a:extLst>
            <a:ext uri="{FF2B5EF4-FFF2-40B4-BE49-F238E27FC236}">
              <a16:creationId xmlns:a16="http://schemas.microsoft.com/office/drawing/2014/main" id="{1206C0C4-BD40-47A5-9D6A-A1C7311C4AB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0" name="AutoShape 3" descr="(question)">
          <a:extLst>
            <a:ext uri="{FF2B5EF4-FFF2-40B4-BE49-F238E27FC236}">
              <a16:creationId xmlns:a16="http://schemas.microsoft.com/office/drawing/2014/main" id="{2DFDE428-17D2-4690-966C-96D1F46016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1" name="AutoShape 3" descr="(question)">
          <a:extLst>
            <a:ext uri="{FF2B5EF4-FFF2-40B4-BE49-F238E27FC236}">
              <a16:creationId xmlns:a16="http://schemas.microsoft.com/office/drawing/2014/main" id="{7B106BDF-0A9D-42E9-881A-FA3D5C95B81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2" name="AutoShape 3" descr="(question)">
          <a:extLst>
            <a:ext uri="{FF2B5EF4-FFF2-40B4-BE49-F238E27FC236}">
              <a16:creationId xmlns:a16="http://schemas.microsoft.com/office/drawing/2014/main" id="{9485DF1E-F23E-46B4-89C7-071E036399E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3" name="AutoShape 3" descr="(question)">
          <a:extLst>
            <a:ext uri="{FF2B5EF4-FFF2-40B4-BE49-F238E27FC236}">
              <a16:creationId xmlns:a16="http://schemas.microsoft.com/office/drawing/2014/main" id="{D8B2CA9A-CB6F-4936-9B88-0464436A1BD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4" name="AutoShape 3" descr="(question)">
          <a:extLst>
            <a:ext uri="{FF2B5EF4-FFF2-40B4-BE49-F238E27FC236}">
              <a16:creationId xmlns:a16="http://schemas.microsoft.com/office/drawing/2014/main" id="{E72B2512-91DB-4B5B-9EFA-15621AA52B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5" name="AutoShape 3" descr="(question)">
          <a:extLst>
            <a:ext uri="{FF2B5EF4-FFF2-40B4-BE49-F238E27FC236}">
              <a16:creationId xmlns:a16="http://schemas.microsoft.com/office/drawing/2014/main" id="{31D5443D-B212-416B-B767-F8E29B97E5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6" name="AutoShape 3" descr="(question)">
          <a:extLst>
            <a:ext uri="{FF2B5EF4-FFF2-40B4-BE49-F238E27FC236}">
              <a16:creationId xmlns:a16="http://schemas.microsoft.com/office/drawing/2014/main" id="{DE34EA56-67A2-4F4A-8964-0FBD8DDBD48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7" name="AutoShape 3" descr="(question)">
          <a:extLst>
            <a:ext uri="{FF2B5EF4-FFF2-40B4-BE49-F238E27FC236}">
              <a16:creationId xmlns:a16="http://schemas.microsoft.com/office/drawing/2014/main" id="{7282EF18-304F-485D-B51B-8584E7B20AF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8" name="AutoShape 3" descr="(question)">
          <a:extLst>
            <a:ext uri="{FF2B5EF4-FFF2-40B4-BE49-F238E27FC236}">
              <a16:creationId xmlns:a16="http://schemas.microsoft.com/office/drawing/2014/main" id="{E626A647-C468-490A-BB21-5211B782183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9" name="AutoShape 3" descr="(question)">
          <a:extLst>
            <a:ext uri="{FF2B5EF4-FFF2-40B4-BE49-F238E27FC236}">
              <a16:creationId xmlns:a16="http://schemas.microsoft.com/office/drawing/2014/main" id="{2E9A147E-F8C0-4B5F-B660-6213AFF35BA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0" name="AutoShape 3" descr="(question)">
          <a:extLst>
            <a:ext uri="{FF2B5EF4-FFF2-40B4-BE49-F238E27FC236}">
              <a16:creationId xmlns:a16="http://schemas.microsoft.com/office/drawing/2014/main" id="{8079382F-CDC3-48BF-87E5-7C21526B3A0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1" name="AutoShape 3" descr="(question)">
          <a:extLst>
            <a:ext uri="{FF2B5EF4-FFF2-40B4-BE49-F238E27FC236}">
              <a16:creationId xmlns:a16="http://schemas.microsoft.com/office/drawing/2014/main" id="{19A714A3-6AAD-4964-B465-1688D7A272C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2" name="AutoShape 3" descr="(question)">
          <a:extLst>
            <a:ext uri="{FF2B5EF4-FFF2-40B4-BE49-F238E27FC236}">
              <a16:creationId xmlns:a16="http://schemas.microsoft.com/office/drawing/2014/main" id="{A40D5C15-887A-4986-AEB9-5348F9DA6C5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3" name="AutoShape 3" descr="(question)">
          <a:extLst>
            <a:ext uri="{FF2B5EF4-FFF2-40B4-BE49-F238E27FC236}">
              <a16:creationId xmlns:a16="http://schemas.microsoft.com/office/drawing/2014/main" id="{63D73441-EFAC-449D-B1FB-FD23A458D31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4" name="AutoShape 3" descr="(question)">
          <a:extLst>
            <a:ext uri="{FF2B5EF4-FFF2-40B4-BE49-F238E27FC236}">
              <a16:creationId xmlns:a16="http://schemas.microsoft.com/office/drawing/2014/main" id="{CB1DF4BC-D721-4B4E-ACE7-83E0825CE64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5" name="AutoShape 3" descr="(question)">
          <a:extLst>
            <a:ext uri="{FF2B5EF4-FFF2-40B4-BE49-F238E27FC236}">
              <a16:creationId xmlns:a16="http://schemas.microsoft.com/office/drawing/2014/main" id="{02D4D885-9339-4089-AF97-EE0A96806BF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6" name="AutoShape 3" descr="(question)">
          <a:extLst>
            <a:ext uri="{FF2B5EF4-FFF2-40B4-BE49-F238E27FC236}">
              <a16:creationId xmlns:a16="http://schemas.microsoft.com/office/drawing/2014/main" id="{522543B9-7F08-45A8-8DD2-884921AD4AB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7" name="AutoShape 3" descr="(question)">
          <a:extLst>
            <a:ext uri="{FF2B5EF4-FFF2-40B4-BE49-F238E27FC236}">
              <a16:creationId xmlns:a16="http://schemas.microsoft.com/office/drawing/2014/main" id="{9A177DA6-1807-4F5E-A00E-35BDCEE490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8" name="AutoShape 3" descr="(question)">
          <a:extLst>
            <a:ext uri="{FF2B5EF4-FFF2-40B4-BE49-F238E27FC236}">
              <a16:creationId xmlns:a16="http://schemas.microsoft.com/office/drawing/2014/main" id="{57C5844F-1A36-4C82-9C0A-4C4F9F9F033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9" name="AutoShape 3" descr="(question)">
          <a:extLst>
            <a:ext uri="{FF2B5EF4-FFF2-40B4-BE49-F238E27FC236}">
              <a16:creationId xmlns:a16="http://schemas.microsoft.com/office/drawing/2014/main" id="{ED2448DA-71C9-4E89-904E-99BD08C5414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0" name="AutoShape 3" descr="(question)">
          <a:extLst>
            <a:ext uri="{FF2B5EF4-FFF2-40B4-BE49-F238E27FC236}">
              <a16:creationId xmlns:a16="http://schemas.microsoft.com/office/drawing/2014/main" id="{53A830E9-0B9C-424C-AEF8-622EDB4D768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1" name="AutoShape 3" descr="(question)">
          <a:extLst>
            <a:ext uri="{FF2B5EF4-FFF2-40B4-BE49-F238E27FC236}">
              <a16:creationId xmlns:a16="http://schemas.microsoft.com/office/drawing/2014/main" id="{013B10B3-1D9F-4E49-B54E-04D216E14AD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2" name="AutoShape 3" descr="(question)">
          <a:extLst>
            <a:ext uri="{FF2B5EF4-FFF2-40B4-BE49-F238E27FC236}">
              <a16:creationId xmlns:a16="http://schemas.microsoft.com/office/drawing/2014/main" id="{EB0EF200-8111-4C0D-86F4-7336103DC52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3" name="AutoShape 3" descr="(question)">
          <a:extLst>
            <a:ext uri="{FF2B5EF4-FFF2-40B4-BE49-F238E27FC236}">
              <a16:creationId xmlns:a16="http://schemas.microsoft.com/office/drawing/2014/main" id="{F77B610D-8AD2-4166-B858-4FEE55FEAAD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4" name="AutoShape 3" descr="(question)">
          <a:extLst>
            <a:ext uri="{FF2B5EF4-FFF2-40B4-BE49-F238E27FC236}">
              <a16:creationId xmlns:a16="http://schemas.microsoft.com/office/drawing/2014/main" id="{B80CF066-51B5-4A11-AE5E-8138F76AF55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5" name="AutoShape 3" descr="(question)">
          <a:extLst>
            <a:ext uri="{FF2B5EF4-FFF2-40B4-BE49-F238E27FC236}">
              <a16:creationId xmlns:a16="http://schemas.microsoft.com/office/drawing/2014/main" id="{6A2A85FC-4BAF-4825-B294-43384EFBB2C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6" name="AutoShape 3" descr="(question)">
          <a:extLst>
            <a:ext uri="{FF2B5EF4-FFF2-40B4-BE49-F238E27FC236}">
              <a16:creationId xmlns:a16="http://schemas.microsoft.com/office/drawing/2014/main" id="{866FDF9A-6505-4453-9748-B67B3E97A62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7" name="AutoShape 3" descr="(question)">
          <a:extLst>
            <a:ext uri="{FF2B5EF4-FFF2-40B4-BE49-F238E27FC236}">
              <a16:creationId xmlns:a16="http://schemas.microsoft.com/office/drawing/2014/main" id="{1ED540A9-2D05-4D8D-B53B-F27D0D49B5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8" name="AutoShape 3" descr="(question)">
          <a:extLst>
            <a:ext uri="{FF2B5EF4-FFF2-40B4-BE49-F238E27FC236}">
              <a16:creationId xmlns:a16="http://schemas.microsoft.com/office/drawing/2014/main" id="{DBD0608E-72A4-49F0-B1F4-59CFC8882BD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9" name="AutoShape 3" descr="(question)">
          <a:extLst>
            <a:ext uri="{FF2B5EF4-FFF2-40B4-BE49-F238E27FC236}">
              <a16:creationId xmlns:a16="http://schemas.microsoft.com/office/drawing/2014/main" id="{C1148B7B-F17A-46B4-BC13-3AFEB40BFF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0" name="AutoShape 3" descr="(question)">
          <a:extLst>
            <a:ext uri="{FF2B5EF4-FFF2-40B4-BE49-F238E27FC236}">
              <a16:creationId xmlns:a16="http://schemas.microsoft.com/office/drawing/2014/main" id="{E59D4094-6393-4308-8936-2D9536CA716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1" name="AutoShape 3" descr="(question)">
          <a:extLst>
            <a:ext uri="{FF2B5EF4-FFF2-40B4-BE49-F238E27FC236}">
              <a16:creationId xmlns:a16="http://schemas.microsoft.com/office/drawing/2014/main" id="{6B78FD9E-F013-4BEC-993A-9B913FE98DA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2" name="AutoShape 3" descr="(question)">
          <a:extLst>
            <a:ext uri="{FF2B5EF4-FFF2-40B4-BE49-F238E27FC236}">
              <a16:creationId xmlns:a16="http://schemas.microsoft.com/office/drawing/2014/main" id="{FAB27F8F-EC5D-47D6-B463-FF275991711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3" name="AutoShape 3" descr="(question)">
          <a:extLst>
            <a:ext uri="{FF2B5EF4-FFF2-40B4-BE49-F238E27FC236}">
              <a16:creationId xmlns:a16="http://schemas.microsoft.com/office/drawing/2014/main" id="{40C0C112-1EC1-41EF-B69E-478F8787FE8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4" name="AutoShape 3" descr="(question)">
          <a:extLst>
            <a:ext uri="{FF2B5EF4-FFF2-40B4-BE49-F238E27FC236}">
              <a16:creationId xmlns:a16="http://schemas.microsoft.com/office/drawing/2014/main" id="{A2D3D1CC-845B-4817-9464-8D1C46F2A76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5" name="AutoShape 3" descr="(question)">
          <a:extLst>
            <a:ext uri="{FF2B5EF4-FFF2-40B4-BE49-F238E27FC236}">
              <a16:creationId xmlns:a16="http://schemas.microsoft.com/office/drawing/2014/main" id="{25732CBD-E727-4792-BA19-0352EB2688D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6" name="AutoShape 3" descr="(question)">
          <a:extLst>
            <a:ext uri="{FF2B5EF4-FFF2-40B4-BE49-F238E27FC236}">
              <a16:creationId xmlns:a16="http://schemas.microsoft.com/office/drawing/2014/main" id="{FE70BAB2-9FA4-4AE0-A1A6-C7C57D504A2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7" name="AutoShape 3" descr="(question)">
          <a:extLst>
            <a:ext uri="{FF2B5EF4-FFF2-40B4-BE49-F238E27FC236}">
              <a16:creationId xmlns:a16="http://schemas.microsoft.com/office/drawing/2014/main" id="{7D3642DF-4DC6-4ECC-A7D0-553A0F91BDB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8" name="AutoShape 3" descr="(question)">
          <a:extLst>
            <a:ext uri="{FF2B5EF4-FFF2-40B4-BE49-F238E27FC236}">
              <a16:creationId xmlns:a16="http://schemas.microsoft.com/office/drawing/2014/main" id="{6C23A57A-6E72-44E1-9488-DF464274B5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9" name="AutoShape 3" descr="(question)">
          <a:extLst>
            <a:ext uri="{FF2B5EF4-FFF2-40B4-BE49-F238E27FC236}">
              <a16:creationId xmlns:a16="http://schemas.microsoft.com/office/drawing/2014/main" id="{CE60A779-0899-467D-BBBA-0FC18317ED0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0" name="AutoShape 3" descr="(question)">
          <a:extLst>
            <a:ext uri="{FF2B5EF4-FFF2-40B4-BE49-F238E27FC236}">
              <a16:creationId xmlns:a16="http://schemas.microsoft.com/office/drawing/2014/main" id="{ECAC819D-4A28-43F3-B9C7-9206E1E4D7D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1" name="AutoShape 3" descr="(question)">
          <a:extLst>
            <a:ext uri="{FF2B5EF4-FFF2-40B4-BE49-F238E27FC236}">
              <a16:creationId xmlns:a16="http://schemas.microsoft.com/office/drawing/2014/main" id="{C4183119-5394-405C-8E5B-29D55B7573B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2" name="AutoShape 3" descr="(question)">
          <a:extLst>
            <a:ext uri="{FF2B5EF4-FFF2-40B4-BE49-F238E27FC236}">
              <a16:creationId xmlns:a16="http://schemas.microsoft.com/office/drawing/2014/main" id="{A5F3C3A3-6347-4D02-8D47-9532D98D4AB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3" name="AutoShape 3" descr="(question)">
          <a:extLst>
            <a:ext uri="{FF2B5EF4-FFF2-40B4-BE49-F238E27FC236}">
              <a16:creationId xmlns:a16="http://schemas.microsoft.com/office/drawing/2014/main" id="{456AB0B1-E470-4166-8612-B062EC0260C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4" name="AutoShape 3" descr="(question)">
          <a:extLst>
            <a:ext uri="{FF2B5EF4-FFF2-40B4-BE49-F238E27FC236}">
              <a16:creationId xmlns:a16="http://schemas.microsoft.com/office/drawing/2014/main" id="{7CEA25F7-8A76-4FFD-A364-2267E2AF9DE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5" name="AutoShape 3" descr="(question)">
          <a:extLst>
            <a:ext uri="{FF2B5EF4-FFF2-40B4-BE49-F238E27FC236}">
              <a16:creationId xmlns:a16="http://schemas.microsoft.com/office/drawing/2014/main" id="{5016E679-3561-46A3-8178-F6990114CC2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6" name="AutoShape 3" descr="(question)">
          <a:extLst>
            <a:ext uri="{FF2B5EF4-FFF2-40B4-BE49-F238E27FC236}">
              <a16:creationId xmlns:a16="http://schemas.microsoft.com/office/drawing/2014/main" id="{BA288A7B-D2DE-48D1-A3DE-E5563F373AD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7" name="AutoShape 3" descr="(question)">
          <a:extLst>
            <a:ext uri="{FF2B5EF4-FFF2-40B4-BE49-F238E27FC236}">
              <a16:creationId xmlns:a16="http://schemas.microsoft.com/office/drawing/2014/main" id="{D779DB27-3D3E-4BB8-8CF2-1000FCD4020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8" name="AutoShape 3" descr="(question)">
          <a:extLst>
            <a:ext uri="{FF2B5EF4-FFF2-40B4-BE49-F238E27FC236}">
              <a16:creationId xmlns:a16="http://schemas.microsoft.com/office/drawing/2014/main" id="{447ACE7F-5219-4589-B084-C4ACE8AAE82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9" name="AutoShape 3" descr="(question)">
          <a:extLst>
            <a:ext uri="{FF2B5EF4-FFF2-40B4-BE49-F238E27FC236}">
              <a16:creationId xmlns:a16="http://schemas.microsoft.com/office/drawing/2014/main" id="{76E7807D-4395-4AA0-8508-4CD4C286C7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0" name="AutoShape 3" descr="(question)">
          <a:extLst>
            <a:ext uri="{FF2B5EF4-FFF2-40B4-BE49-F238E27FC236}">
              <a16:creationId xmlns:a16="http://schemas.microsoft.com/office/drawing/2014/main" id="{48DF148C-E43E-43B0-A32C-BF3E559F4BF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1" name="AutoShape 3" descr="(question)">
          <a:extLst>
            <a:ext uri="{FF2B5EF4-FFF2-40B4-BE49-F238E27FC236}">
              <a16:creationId xmlns:a16="http://schemas.microsoft.com/office/drawing/2014/main" id="{D417EC0A-5E93-450C-ADA3-5FE78BD5624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2" name="AutoShape 3" descr="(question)">
          <a:extLst>
            <a:ext uri="{FF2B5EF4-FFF2-40B4-BE49-F238E27FC236}">
              <a16:creationId xmlns:a16="http://schemas.microsoft.com/office/drawing/2014/main" id="{FE85C4CF-80FA-4761-BA99-0874E862227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3" name="AutoShape 3" descr="(question)">
          <a:extLst>
            <a:ext uri="{FF2B5EF4-FFF2-40B4-BE49-F238E27FC236}">
              <a16:creationId xmlns:a16="http://schemas.microsoft.com/office/drawing/2014/main" id="{2A5E40AA-D816-4CD1-9A19-3AAF270DD41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4" name="AutoShape 3" descr="(question)">
          <a:extLst>
            <a:ext uri="{FF2B5EF4-FFF2-40B4-BE49-F238E27FC236}">
              <a16:creationId xmlns:a16="http://schemas.microsoft.com/office/drawing/2014/main" id="{6844591B-C457-4FA6-BD7A-9C94267D157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5" name="AutoShape 3" descr="(question)">
          <a:extLst>
            <a:ext uri="{FF2B5EF4-FFF2-40B4-BE49-F238E27FC236}">
              <a16:creationId xmlns:a16="http://schemas.microsoft.com/office/drawing/2014/main" id="{27EFC1F3-4BE1-4DAA-B3C6-C12BF4043F4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6" name="AutoShape 3" descr="(question)">
          <a:extLst>
            <a:ext uri="{FF2B5EF4-FFF2-40B4-BE49-F238E27FC236}">
              <a16:creationId xmlns:a16="http://schemas.microsoft.com/office/drawing/2014/main" id="{9077FF0B-B73C-484F-8757-F4A8E957D68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7" name="AutoShape 3" descr="(question)">
          <a:extLst>
            <a:ext uri="{FF2B5EF4-FFF2-40B4-BE49-F238E27FC236}">
              <a16:creationId xmlns:a16="http://schemas.microsoft.com/office/drawing/2014/main" id="{F88A7414-23CC-4E55-862C-3BC8E4335CE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8" name="AutoShape 3" descr="(question)">
          <a:extLst>
            <a:ext uri="{FF2B5EF4-FFF2-40B4-BE49-F238E27FC236}">
              <a16:creationId xmlns:a16="http://schemas.microsoft.com/office/drawing/2014/main" id="{54C26F18-7D38-41B6-9392-3DB2BAD7593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9" name="AutoShape 3" descr="(question)">
          <a:extLst>
            <a:ext uri="{FF2B5EF4-FFF2-40B4-BE49-F238E27FC236}">
              <a16:creationId xmlns:a16="http://schemas.microsoft.com/office/drawing/2014/main" id="{75C4202E-D5BB-4506-ABC9-BC6082CEA5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10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0" name="AutoShape 3" descr="(question)">
          <a:extLst>
            <a:ext uri="{FF2B5EF4-FFF2-40B4-BE49-F238E27FC236}">
              <a16:creationId xmlns:a16="http://schemas.microsoft.com/office/drawing/2014/main" id="{29C58214-D299-40B1-9686-DA6EDBEC2D4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1" name="AutoShape 3" descr="(question)">
          <a:extLst>
            <a:ext uri="{FF2B5EF4-FFF2-40B4-BE49-F238E27FC236}">
              <a16:creationId xmlns:a16="http://schemas.microsoft.com/office/drawing/2014/main" id="{2DD09D50-F757-4D16-8B8B-97E27E3BBBA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2" name="AutoShape 3" descr="(question)">
          <a:extLst>
            <a:ext uri="{FF2B5EF4-FFF2-40B4-BE49-F238E27FC236}">
              <a16:creationId xmlns:a16="http://schemas.microsoft.com/office/drawing/2014/main" id="{39B71DD8-01BE-4E0D-9DA6-A548421B9A1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3" name="AutoShape 3" descr="(question)">
          <a:extLst>
            <a:ext uri="{FF2B5EF4-FFF2-40B4-BE49-F238E27FC236}">
              <a16:creationId xmlns:a16="http://schemas.microsoft.com/office/drawing/2014/main" id="{45F4B2ED-BDA0-4501-9DE5-B0A5FE23BC7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4" name="AutoShape 3" descr="(question)">
          <a:extLst>
            <a:ext uri="{FF2B5EF4-FFF2-40B4-BE49-F238E27FC236}">
              <a16:creationId xmlns:a16="http://schemas.microsoft.com/office/drawing/2014/main" id="{B22A18E9-3DF0-498E-A546-06B4EBE0ADA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5" name="AutoShape 3" descr="(question)">
          <a:extLst>
            <a:ext uri="{FF2B5EF4-FFF2-40B4-BE49-F238E27FC236}">
              <a16:creationId xmlns:a16="http://schemas.microsoft.com/office/drawing/2014/main" id="{BEE86CB7-C192-4A30-A169-A274789BACD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6" name="AutoShape 3" descr="(question)">
          <a:extLst>
            <a:ext uri="{FF2B5EF4-FFF2-40B4-BE49-F238E27FC236}">
              <a16:creationId xmlns:a16="http://schemas.microsoft.com/office/drawing/2014/main" id="{CA23556D-F850-4823-B90C-1994EB1B925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7" name="AutoShape 3" descr="(question)">
          <a:extLst>
            <a:ext uri="{FF2B5EF4-FFF2-40B4-BE49-F238E27FC236}">
              <a16:creationId xmlns:a16="http://schemas.microsoft.com/office/drawing/2014/main" id="{40F521A6-725C-4EBE-8A86-CDD04D76122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8" name="AutoShape 3" descr="(question)">
          <a:extLst>
            <a:ext uri="{FF2B5EF4-FFF2-40B4-BE49-F238E27FC236}">
              <a16:creationId xmlns:a16="http://schemas.microsoft.com/office/drawing/2014/main" id="{9E5FAA46-7B7E-4C11-A129-DF95150C694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9" name="AutoShape 3" descr="(question)">
          <a:extLst>
            <a:ext uri="{FF2B5EF4-FFF2-40B4-BE49-F238E27FC236}">
              <a16:creationId xmlns:a16="http://schemas.microsoft.com/office/drawing/2014/main" id="{D3C96931-DEFA-4458-BC0C-15A764C1A2C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0" name="AutoShape 3" descr="(question)">
          <a:extLst>
            <a:ext uri="{FF2B5EF4-FFF2-40B4-BE49-F238E27FC236}">
              <a16:creationId xmlns:a16="http://schemas.microsoft.com/office/drawing/2014/main" id="{1005CEC7-C973-4092-99D1-4C7C4B1DB44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1" name="AutoShape 3" descr="(question)">
          <a:extLst>
            <a:ext uri="{FF2B5EF4-FFF2-40B4-BE49-F238E27FC236}">
              <a16:creationId xmlns:a16="http://schemas.microsoft.com/office/drawing/2014/main" id="{7FB242AB-BB64-44A3-8F16-CFF158178BF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2" name="AutoShape 3" descr="(question)">
          <a:extLst>
            <a:ext uri="{FF2B5EF4-FFF2-40B4-BE49-F238E27FC236}">
              <a16:creationId xmlns:a16="http://schemas.microsoft.com/office/drawing/2014/main" id="{1BB5A1DC-8C52-4781-AB7A-C4D5D53F8D9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3" name="AutoShape 3" descr="(question)">
          <a:extLst>
            <a:ext uri="{FF2B5EF4-FFF2-40B4-BE49-F238E27FC236}">
              <a16:creationId xmlns:a16="http://schemas.microsoft.com/office/drawing/2014/main" id="{BC598A2F-613E-45C7-8306-2D63ED75F7E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4" name="AutoShape 3" descr="(question)">
          <a:extLst>
            <a:ext uri="{FF2B5EF4-FFF2-40B4-BE49-F238E27FC236}">
              <a16:creationId xmlns:a16="http://schemas.microsoft.com/office/drawing/2014/main" id="{1E975E20-54F4-4963-88CF-DEE031E33C1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5" name="AutoShape 3" descr="(question)">
          <a:extLst>
            <a:ext uri="{FF2B5EF4-FFF2-40B4-BE49-F238E27FC236}">
              <a16:creationId xmlns:a16="http://schemas.microsoft.com/office/drawing/2014/main" id="{E8FEE86C-7E60-475C-89C7-4A5653390A0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6" name="AutoShape 3" descr="(question)">
          <a:extLst>
            <a:ext uri="{FF2B5EF4-FFF2-40B4-BE49-F238E27FC236}">
              <a16:creationId xmlns:a16="http://schemas.microsoft.com/office/drawing/2014/main" id="{3109C86A-CEF6-4F23-8D11-53C23C18B4C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7" name="AutoShape 3" descr="(question)">
          <a:extLst>
            <a:ext uri="{FF2B5EF4-FFF2-40B4-BE49-F238E27FC236}">
              <a16:creationId xmlns:a16="http://schemas.microsoft.com/office/drawing/2014/main" id="{31F23AF5-4606-46E1-8C68-F18C317879B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8" name="AutoShape 3" descr="(question)">
          <a:extLst>
            <a:ext uri="{FF2B5EF4-FFF2-40B4-BE49-F238E27FC236}">
              <a16:creationId xmlns:a16="http://schemas.microsoft.com/office/drawing/2014/main" id="{86FB805F-3FE1-41D0-9A82-2837EC131A0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9" name="AutoShape 3" descr="(question)">
          <a:extLst>
            <a:ext uri="{FF2B5EF4-FFF2-40B4-BE49-F238E27FC236}">
              <a16:creationId xmlns:a16="http://schemas.microsoft.com/office/drawing/2014/main" id="{CF1E5A67-CCFD-4B71-992C-075567810FD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0" name="AutoShape 3" descr="(question)">
          <a:extLst>
            <a:ext uri="{FF2B5EF4-FFF2-40B4-BE49-F238E27FC236}">
              <a16:creationId xmlns:a16="http://schemas.microsoft.com/office/drawing/2014/main" id="{4B098891-03F5-46F8-A59C-FD64AEF4AD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1" name="AutoShape 3" descr="(question)">
          <a:extLst>
            <a:ext uri="{FF2B5EF4-FFF2-40B4-BE49-F238E27FC236}">
              <a16:creationId xmlns:a16="http://schemas.microsoft.com/office/drawing/2014/main" id="{31C44C33-3E3D-47B9-A8EB-E98F253BCDC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2" name="AutoShape 3" descr="(question)">
          <a:extLst>
            <a:ext uri="{FF2B5EF4-FFF2-40B4-BE49-F238E27FC236}">
              <a16:creationId xmlns:a16="http://schemas.microsoft.com/office/drawing/2014/main" id="{38AC1900-1644-465F-9A59-F91FEEBFCD3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3" name="AutoShape 3" descr="(question)">
          <a:extLst>
            <a:ext uri="{FF2B5EF4-FFF2-40B4-BE49-F238E27FC236}">
              <a16:creationId xmlns:a16="http://schemas.microsoft.com/office/drawing/2014/main" id="{2FBE6BAA-A068-4B91-B3E3-D01336564C2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4" name="AutoShape 3" descr="(question)">
          <a:extLst>
            <a:ext uri="{FF2B5EF4-FFF2-40B4-BE49-F238E27FC236}">
              <a16:creationId xmlns:a16="http://schemas.microsoft.com/office/drawing/2014/main" id="{A1219336-F91D-47D4-9099-08EDAF698DC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5" name="AutoShape 3" descr="(question)">
          <a:extLst>
            <a:ext uri="{FF2B5EF4-FFF2-40B4-BE49-F238E27FC236}">
              <a16:creationId xmlns:a16="http://schemas.microsoft.com/office/drawing/2014/main" id="{9B9ADD5B-8049-4714-9B44-6D3EFD63876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6" name="AutoShape 3" descr="(question)">
          <a:extLst>
            <a:ext uri="{FF2B5EF4-FFF2-40B4-BE49-F238E27FC236}">
              <a16:creationId xmlns:a16="http://schemas.microsoft.com/office/drawing/2014/main" id="{9701A7F1-8067-4C60-92B6-AEC441739FA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7" name="AutoShape 3" descr="(question)">
          <a:extLst>
            <a:ext uri="{FF2B5EF4-FFF2-40B4-BE49-F238E27FC236}">
              <a16:creationId xmlns:a16="http://schemas.microsoft.com/office/drawing/2014/main" id="{B5D84A11-5AC8-493E-A092-8A3C20199E4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8" name="AutoShape 3" descr="(question)">
          <a:extLst>
            <a:ext uri="{FF2B5EF4-FFF2-40B4-BE49-F238E27FC236}">
              <a16:creationId xmlns:a16="http://schemas.microsoft.com/office/drawing/2014/main" id="{37164E17-FA07-40EF-B024-B997C5995CD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9" name="AutoShape 3" descr="(question)">
          <a:extLst>
            <a:ext uri="{FF2B5EF4-FFF2-40B4-BE49-F238E27FC236}">
              <a16:creationId xmlns:a16="http://schemas.microsoft.com/office/drawing/2014/main" id="{A73F3B6B-58C2-4406-98E6-7B4F0897BF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0" name="AutoShape 3" descr="(question)">
          <a:extLst>
            <a:ext uri="{FF2B5EF4-FFF2-40B4-BE49-F238E27FC236}">
              <a16:creationId xmlns:a16="http://schemas.microsoft.com/office/drawing/2014/main" id="{252FA402-BC2A-4C84-89B5-14448F447C5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1" name="AutoShape 3" descr="(question)">
          <a:extLst>
            <a:ext uri="{FF2B5EF4-FFF2-40B4-BE49-F238E27FC236}">
              <a16:creationId xmlns:a16="http://schemas.microsoft.com/office/drawing/2014/main" id="{4A401727-C2FF-4D2C-95F3-62611BE1B4D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2" name="AutoShape 3" descr="(question)">
          <a:extLst>
            <a:ext uri="{FF2B5EF4-FFF2-40B4-BE49-F238E27FC236}">
              <a16:creationId xmlns:a16="http://schemas.microsoft.com/office/drawing/2014/main" id="{CA01B04A-D73C-4DB9-9ACE-62026D1B621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3" name="AutoShape 3" descr="(question)">
          <a:extLst>
            <a:ext uri="{FF2B5EF4-FFF2-40B4-BE49-F238E27FC236}">
              <a16:creationId xmlns:a16="http://schemas.microsoft.com/office/drawing/2014/main" id="{7F164DA9-DC8C-4076-99B7-2D5F63EE8D4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4" name="AutoShape 3" descr="(question)">
          <a:extLst>
            <a:ext uri="{FF2B5EF4-FFF2-40B4-BE49-F238E27FC236}">
              <a16:creationId xmlns:a16="http://schemas.microsoft.com/office/drawing/2014/main" id="{6F07E1BC-E517-4E4D-AEE0-FDAB8F50089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5" name="AutoShape 3" descr="(question)">
          <a:extLst>
            <a:ext uri="{FF2B5EF4-FFF2-40B4-BE49-F238E27FC236}">
              <a16:creationId xmlns:a16="http://schemas.microsoft.com/office/drawing/2014/main" id="{A0EE03F1-4EB4-4AAF-9E0F-F6CB15095AA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6" name="AutoShape 3" descr="(question)">
          <a:extLst>
            <a:ext uri="{FF2B5EF4-FFF2-40B4-BE49-F238E27FC236}">
              <a16:creationId xmlns:a16="http://schemas.microsoft.com/office/drawing/2014/main" id="{339028E1-6A9E-4413-9090-159441D7D15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7" name="AutoShape 3" descr="(question)">
          <a:extLst>
            <a:ext uri="{FF2B5EF4-FFF2-40B4-BE49-F238E27FC236}">
              <a16:creationId xmlns:a16="http://schemas.microsoft.com/office/drawing/2014/main" id="{8FA660E2-9EAC-49FD-A730-3D97568D87A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8" name="AutoShape 3" descr="(question)">
          <a:extLst>
            <a:ext uri="{FF2B5EF4-FFF2-40B4-BE49-F238E27FC236}">
              <a16:creationId xmlns:a16="http://schemas.microsoft.com/office/drawing/2014/main" id="{9DC09CC8-E347-4010-ADC7-93798D98394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9" name="AutoShape 3" descr="(question)">
          <a:extLst>
            <a:ext uri="{FF2B5EF4-FFF2-40B4-BE49-F238E27FC236}">
              <a16:creationId xmlns:a16="http://schemas.microsoft.com/office/drawing/2014/main" id="{C0BFC16D-D3A9-48DB-B9CB-54944CE506B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700" name="AutoShape 3" descr="(question)">
          <a:extLst>
            <a:ext uri="{FF2B5EF4-FFF2-40B4-BE49-F238E27FC236}">
              <a16:creationId xmlns:a16="http://schemas.microsoft.com/office/drawing/2014/main" id="{8BB093D9-9F90-4A3A-9035-62CCEE5C5B6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701" name="AutoShape 3" descr="(question)">
          <a:extLst>
            <a:ext uri="{FF2B5EF4-FFF2-40B4-BE49-F238E27FC236}">
              <a16:creationId xmlns:a16="http://schemas.microsoft.com/office/drawing/2014/main" id="{43B5CD24-1276-442A-83C7-010FB63268C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702" name="AutoShape 3" descr="(question)">
          <a:extLst>
            <a:ext uri="{FF2B5EF4-FFF2-40B4-BE49-F238E27FC236}">
              <a16:creationId xmlns:a16="http://schemas.microsoft.com/office/drawing/2014/main" id="{794ED60A-7127-42E7-AC9F-7717E988952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703" name="AutoShape 3" descr="(question)">
          <a:extLst>
            <a:ext uri="{FF2B5EF4-FFF2-40B4-BE49-F238E27FC236}">
              <a16:creationId xmlns:a16="http://schemas.microsoft.com/office/drawing/2014/main" id="{2B126C16-021F-4DA3-BEB3-7E9C2981915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704" name="AutoShape 3" descr="(question)">
          <a:extLst>
            <a:ext uri="{FF2B5EF4-FFF2-40B4-BE49-F238E27FC236}">
              <a16:creationId xmlns:a16="http://schemas.microsoft.com/office/drawing/2014/main" id="{C267D0DC-BB78-4D6C-9572-64F9923BBA5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00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raorg.sharepoint.com/sites/StandardsAssurance/Shared%20Documents/4.%20Global%20Quality%20of%20Implementation/LATAM/A.Brazil%20and%20South%20America/6.New%20Standard%202020/3.RA%202020%20Templates/Version%201.1/210326_Templates_Groups_v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ors"/>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Martha Djourdjin" id="{1BEE75E8-EDEE-455C-87A0-A367C9E0BF09}" userId="S::mdjourdjin@ra.org::c7effdb4-a6a9-41dc-af77-0c5be331573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554A270-6589-449D-912E-7AAB2F3FED63}" name="FarmIDApp" displayName="FarmIDApp" ref="A61:J79" totalsRowCount="1" headerRowDxfId="136" dataDxfId="134" totalsRowDxfId="132" headerRowBorderDxfId="135" tableBorderDxfId="133">
  <autoFilter ref="A61:J78" xr:uid="{FDA930F5-8A3B-4473-B117-1746A4E426B9}"/>
  <tableColumns count="10">
    <tableColumn id="1" xr3:uid="{9575666A-D0E3-485D-AB91-BC13FD6A3C00}" name="Farm or Processing Site Name" totalsRowFunction="count" dataDxfId="131" totalsRowDxfId="130"/>
    <tableColumn id="5" xr3:uid="{189B56A8-0295-4036-823F-D4FFFFF04196}" name="Is it a Farm or Processing Site?" dataDxfId="129" totalsRowDxfId="128"/>
    <tableColumn id="2" xr3:uid="{C1327F19-CDBF-48CC-A5D8-2CD8C0E23F3B}" name="Farm Nat. ID" dataDxfId="127" totalsRowDxfId="126"/>
    <tableColumn id="4" xr3:uid="{4F223713-8222-41A0-B9BF-A1E4A880FF8F}" name="City/State" dataDxfId="125" totalsRowDxfId="124"/>
    <tableColumn id="7" xr3:uid="{F2C9C71F-1CB3-4346-9E25-4880FB33CB9F}" name="Nº Farm Units" totalsRowFunction="sum" dataDxfId="123" totalsRowDxfId="122"/>
    <tableColumn id="8" xr3:uid="{0783F94C-A911-42B2-A35D-F5014AA343A7}" name="Total Area (ha)_x000a_of the whole farm" totalsRowFunction="sum" dataDxfId="121" totalsRowDxfId="120"/>
    <tableColumn id="9" xr3:uid="{8CD01D4C-3780-48C2-91C3-B30012179358}" name="Main Crop Production Area (Ha)" totalsRowFunction="sum" dataDxfId="119" totalsRowDxfId="118"/>
    <tableColumn id="10" xr3:uid="{9E5514EB-5716-409E-87E9-5D78884C07C4}" name="2nd Crop Production Area (Ha)" totalsRowFunction="sum" dataDxfId="117" totalsRowDxfId="116"/>
    <tableColumn id="11" xr3:uid="{B2ECAD68-25AF-47A0-ACFC-EE140C964A04}" name="3rd Crop Production Area (Ha)" totalsRowFunction="sum" dataDxfId="115" totalsRowDxfId="114"/>
    <tableColumn id="12" xr3:uid="{6E96F0E9-FD0E-42D6-A6E8-903CCA071277}" name="4th Crop Production Area (Ha)" totalsRowFunction="sum" dataDxfId="113" totalsRowDxfId="11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338CFAA-474D-4817-8025-75FE5A1818E2}" name="FarmIDLandUse" displayName="FarmIDLandUse" ref="A83:I101" totalsRowCount="1" headerRowDxfId="111" dataDxfId="109" totalsRowDxfId="107" headerRowBorderDxfId="110" tableBorderDxfId="108">
  <autoFilter ref="A83:I100" xr:uid="{B0C611F8-29D0-421D-A163-CAEC3949E4C4}"/>
  <tableColumns count="9">
    <tableColumn id="1" xr3:uid="{BBA33371-1226-4FF8-A6F0-69009CBF48D0}" name="Site Name" dataDxfId="106" totalsRowDxfId="105">
      <calculatedColumnFormula>A62</calculatedColumnFormula>
    </tableColumn>
    <tableColumn id="2" xr3:uid="{CC58C93D-6D3F-4E7F-9A2A-C5E678C69859}" name="Protected Area (ha) inside the farm" totalsRowFunction="sum" dataDxfId="104" totalsRowDxfId="103"/>
    <tableColumn id="5" xr3:uid="{617652B2-98F7-42C8-ACAE-E8C1F6ACCB96}" name="Area (ha) under irrigation" totalsRowFunction="sum" dataDxfId="102" totalsRowDxfId="101"/>
    <tableColumn id="6" xr3:uid="{4108B3C1-C532-4509-B658-C41BE93BEFC7}" name="Area (ha) pruned this year" totalsRowFunction="sum" dataDxfId="100" totalsRowDxfId="99"/>
    <tableColumn id="15" xr3:uid="{46CA8437-67A3-4ECC-989D-BF7F3DB4F283}" name="Nº of Nursery/ Greenhouse facilities" totalsRowFunction="sum" dataDxfId="98" totalsRowDxfId="97"/>
    <tableColumn id="16" xr3:uid="{5EE3B319-5127-4BF4-95E2-51EE5E211FC0}" name="Nº of Drying Facilities" totalsRowFunction="sum" dataDxfId="96" totalsRowDxfId="95"/>
    <tableColumn id="17" xr3:uid="{BD7384B9-C5B6-48FD-91A4-F9AC8DE81010}" name="Nº of Warehousing facilities" totalsRowFunction="sum" dataDxfId="94" totalsRowDxfId="93"/>
    <tableColumn id="18" xr3:uid="{5CF10D0B-5CDB-4DE1-B3EA-6DEC3263DD9D}" name="Nº of Milling/ Washing Station facilities" totalsRowFunction="sum" dataDxfId="92" totalsRowDxfId="91"/>
    <tableColumn id="19" xr3:uid="{489C92C9-E676-4448-A61F-503BEFF5A0E5}" name="Nº of packing + other facilities processing semi-finished and/or finished products" totalsRowFunction="sum" dataDxfId="90" totalsRowDxfId="89"/>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8B2E7C4-3CEF-42C2-97AA-222AEB647917}" name="FarmIDWorkers" displayName="FarmIDWorkers" ref="A105:L123" totalsRowCount="1" headerRowDxfId="88" dataDxfId="86" totalsRowDxfId="84" headerRowBorderDxfId="87" tableBorderDxfId="85">
  <autoFilter ref="A105:L122" xr:uid="{029275F4-A0D3-45AA-B444-77E9D567EB19}"/>
  <tableColumns count="12">
    <tableColumn id="1" xr3:uid="{3C793B1B-AB99-46B4-BC59-998DE6BD3FE2}" name="Farm Name" dataDxfId="83" totalsRowDxfId="82">
      <calculatedColumnFormula>A84</calculatedColumnFormula>
    </tableColumn>
    <tableColumn id="13" xr3:uid="{4986C3CF-F2E9-4B87-B7D2-4E5251A06587}" name="Permanent Male Workers" totalsRowFunction="sum" dataDxfId="81" totalsRowDxfId="80" totalsRowCellStyle="Vírgula"/>
    <tableColumn id="14" xr3:uid="{3CA5CB04-0743-4E95-9A6A-E1B6C7E7C517}" name="Permanent Female Workers" totalsRowFunction="sum" dataDxfId="79" totalsRowDxfId="78"/>
    <tableColumn id="2" xr3:uid="{C3DAB229-60C0-4F1C-80A6-9C561AC3E8C6}" name="Temporary Male Workers" totalsRowFunction="sum" dataDxfId="77" totalsRowDxfId="76"/>
    <tableColumn id="4" xr3:uid="{4D7A83C0-A4C5-43B0-9447-EF106E5668D7}" name="Temporary Female Workers" totalsRowFunction="sum" dataDxfId="75" totalsRowDxfId="74"/>
    <tableColumn id="5" xr3:uid="{70A9AF4C-0151-4C15-A79A-7BECC1269369}" name="Migrant Male Workers" totalsRowFunction="sum" dataDxfId="73" totalsRowDxfId="72"/>
    <tableColumn id="6" xr3:uid="{08E16D57-BF7C-426C-BBA3-F727B932F96D}" name="Migrant Female Workers" totalsRowFunction="sum" dataDxfId="71" totalsRowDxfId="70"/>
    <tableColumn id="15" xr3:uid="{CCF37B69-BF21-4A7E-AA7C-3B18238EB2BC}" name="Workers &lt;18 years" totalsRowFunction="sum" dataDxfId="69" totalsRowDxfId="68"/>
    <tableColumn id="16" xr3:uid="{C0D81E16-A32E-42D4-A26E-3D5A1B974BC5}" name="Unionized Workers" totalsRowFunction="sum" dataDxfId="67" totalsRowDxfId="66"/>
    <tableColumn id="17" xr3:uid="{A94CCC6B-66A4-4AD2-BB44-D6A53CB5978E}" name="Name of the Unions" totalsRowFunction="sum" dataDxfId="65" totalsRowDxfId="64"/>
    <tableColumn id="19" xr3:uid="{79A5199E-F378-49EA-91DA-5E26727F2124}" name="# Houses provided to workers in harvest peak" totalsRowFunction="sum" dataDxfId="63" totalsRowDxfId="62"/>
    <tableColumn id="20" xr3:uid="{67573DFA-EA8C-422D-B580-C4D0D2B64E96}" name="Workers living on the farm in harvest peak" totalsRowFunction="sum" dataDxfId="61" totalsRowDxfId="6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BC0C794-2704-41DF-A9A2-524D688FA875}" name="AuditAgenda" displayName="AuditAgenda" ref="A98:E115" totalsRowShown="0" headerRowDxfId="58" dataDxfId="57">
  <autoFilter ref="A98:E115" xr:uid="{2F3BEF45-CDDD-4792-A692-2C2468994074}"/>
  <tableColumns count="5">
    <tableColumn id="1" xr3:uid="{D1DD5489-DC73-4A31-AAE0-4F790C20F50A}" name="Date" dataDxfId="56"/>
    <tableColumn id="2" xr3:uid="{110905B0-F922-40B6-8A55-B4EBFC4BB66D}" name="Time_x000a_(Start time - End Time)" dataDxfId="55"/>
    <tableColumn id="5" xr3:uid="{936DB682-C4E7-4114-9088-09EA04980FA4}" name="Responsible_x000a_(in charge of execution)" dataDxfId="54"/>
    <tableColumn id="7" xr3:uid="{B775C698-1207-4C45-BC33-2946A08A777B}" name="Activity_x000a_(Describe the details of the auditing activities separated by chapter, type of verification and person responsible)" dataDxfId="53"/>
    <tableColumn id="11" xr3:uid="{9A9AE417-F9B9-4C81-A369-0065C7E4A53D}" name="Remarks" dataDxfId="5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9A240AB-8FAB-4B6E-B843-2BD307B7C200}" name="Lawsuits8" displayName="Lawsuits8" ref="A39:F501" totalsRowShown="0" headerRowDxfId="47" dataDxfId="46" tableBorderDxfId="45">
  <autoFilter ref="A39:F501" xr:uid="{45F33E51-4D6F-47CA-BBF8-F85872A853A6}"/>
  <tableColumns count="6">
    <tableColumn id="1" xr3:uid="{EA4F4021-4F75-4E28-A44C-EC0BB933113A}" name=" Location (Forum)" dataDxfId="44"/>
    <tableColumn id="2" xr3:uid="{C1A421F9-31C9-4A3B-90C0-18436B6B2907}" name="Nº of Lawsuit/ Resolution" dataDxfId="43"/>
    <tableColumn id="3" xr3:uid="{1E2FF237-B5A5-4A10-8D64-1EC08036CCF4}" name="Status" dataDxfId="42"/>
    <tableColumn id="4" xr3:uid="{10B20B35-60C0-4FA9-A23B-475FB98C0151}" name="Topic of the Lawsuit" dataDxfId="41"/>
    <tableColumn id="5" xr3:uid="{F2450044-16FE-485F-B463-E0A9FDDA9F15}" name="Severity" dataDxfId="40"/>
    <tableColumn id="6" xr3:uid="{155A5619-FE10-4767-8890-9A5F864B3601}" name="Open Date" dataDxfId="39"/>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296A732-74B5-4CC3-8033-CD5AF79DE9F9}" name="SampleDisc" displayName="SampleDisc" ref="A41:E500" headerRowDxfId="32" dataDxfId="31" tableBorderDxfId="30">
  <autoFilter ref="A41:E500" xr:uid="{EA28B547-9115-488D-AD29-8F33A8D49097}">
    <filterColumn colId="0" hiddenButton="1"/>
    <filterColumn colId="1" hiddenButton="1"/>
    <filterColumn colId="2" hiddenButton="1"/>
    <filterColumn colId="3" hiddenButton="1"/>
    <filterColumn colId="4" hiddenButton="1"/>
  </autoFilter>
  <tableColumns count="5">
    <tableColumn id="1" xr3:uid="{03E34F12-819F-4671-B7D5-1DCEC48FB33F}" name="Name" totalsRowLabel="Total" dataDxfId="29" totalsRowDxfId="28"/>
    <tableColumn id="2" xr3:uid="{277848A7-6D10-4ED6-8237-A9744E31C67D}" name="Internal ID Number" dataDxfId="27" totalsRowDxfId="26"/>
    <tableColumn id="4" xr3:uid="{9E50AE87-19BA-4D8B-B669-5E5498E820A6}" name="Type" dataDxfId="25" totalsRowDxfId="24"/>
    <tableColumn id="5" xr3:uid="{2323718E-0B3E-4333-9909-2D2E181EC321}" name="Sampling Type" dataDxfId="23" totalsRowDxfId="22"/>
    <tableColumn id="8" xr3:uid="{86D5FFFC-7B78-4F98-80F1-C100FBC5D382}" name="If increase, _x000a_justification" totalsRowFunction="count" dataDxfId="21" totalsRowDxfId="20"/>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1B69EF8-BA71-4573-805D-19282D9E1B18}" name="Table3" displayName="Table3" ref="A3:F57" totalsRowShown="0" headerRowDxfId="7" dataDxfId="6">
  <tableColumns count="6">
    <tableColumn id="1" xr3:uid="{0185AF38-4DBF-4267-B9FB-FEF2515EF880}" name="Risk factor" dataDxfId="5"/>
    <tableColumn id="2" xr3:uid="{14E2A913-E267-485C-A15D-2580773F8D62}" name="Applicable to:" dataDxfId="4"/>
    <tableColumn id="11" xr3:uid="{649E6763-4321-4C66-A33A-51BA2FB28C70}" name="Location of data" dataDxfId="3"/>
    <tableColumn id="7" xr3:uid="{8670189B-E7F4-486E-9909-088E09B150C8}" name="Threshold" dataDxfId="2"/>
    <tableColumn id="8" xr3:uid="{E9A4793C-4B1A-4CB4-AEA5-D6AB344A0857}" name="Risk point" dataDxfId="1"/>
    <tableColumn id="9" xr3:uid="{F49F58D2-D9BE-49C2-8FB6-6D0682F39DCE}" name="Comments" dataDxfId="0"/>
  </tableColumns>
  <tableStyleInfo name="TableStyleMedium9" showFirstColumn="0" showLastColumn="0" showRowStripes="0"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77" dT="2021-01-28T18:21:27.89" personId="{1BEE75E8-EDEE-455C-87A0-A367C9E0BF09}" id="{B9DEC396-4933-4BFD-8B55-BEE2C8493A18}">
    <text>Is this the same as Chilli or another crop? If it's the same, then add Other chilli as a variety!</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rainforest-alliance.org/business/resource-item/data-sheet-for-child-labor-and-forced-labor-risk-maps/" TargetMode="External"/><Relationship Id="rId1" Type="http://schemas.openxmlformats.org/officeDocument/2006/relationships/hyperlink" Target="https://www.rainforest-alliance.org/business/resource-item/data-sheet-for-child-labor-and-forced-labor-risk-maps/" TargetMode="External"/><Relationship Id="rId5" Type="http://schemas.openxmlformats.org/officeDocument/2006/relationships/table" Target="../tables/table5.x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01150-596E-4E57-83AA-7FC9D9F439CE}">
  <sheetPr>
    <tabColor rgb="FF175259"/>
  </sheetPr>
  <dimension ref="A1:M34"/>
  <sheetViews>
    <sheetView showGridLines="0" tabSelected="1" showWhiteSpace="0" zoomScaleNormal="100" workbookViewId="0">
      <selection activeCell="F17" sqref="F17:I17"/>
    </sheetView>
  </sheetViews>
  <sheetFormatPr defaultColWidth="10.85546875" defaultRowHeight="15" x14ac:dyDescent="0.25"/>
  <cols>
    <col min="6" max="6" width="11.85546875" customWidth="1"/>
    <col min="7" max="7" width="11.7109375" customWidth="1"/>
    <col min="8" max="9" width="10.7109375" customWidth="1"/>
  </cols>
  <sheetData>
    <row r="1" spans="1:13" ht="43.5" x14ac:dyDescent="0.25">
      <c r="A1" s="264" t="s">
        <v>1200</v>
      </c>
    </row>
    <row r="2" spans="1:13" ht="25.5" x14ac:dyDescent="0.25">
      <c r="A2" s="265" t="s">
        <v>0</v>
      </c>
    </row>
    <row r="3" spans="1:13" ht="18" x14ac:dyDescent="0.25">
      <c r="A3" s="266" t="s">
        <v>375</v>
      </c>
      <c r="B3" s="266" t="str">
        <f>L14</f>
        <v>1.1</v>
      </c>
    </row>
    <row r="4" spans="1:13" ht="15.95" customHeight="1" x14ac:dyDescent="0.25">
      <c r="F4" s="267" t="s">
        <v>1</v>
      </c>
    </row>
    <row r="5" spans="1:13" ht="18" x14ac:dyDescent="0.25">
      <c r="A5" s="266"/>
      <c r="F5" s="482" t="s">
        <v>2</v>
      </c>
      <c r="G5" s="482"/>
      <c r="H5" s="482"/>
      <c r="I5" s="482"/>
      <c r="J5" s="482"/>
      <c r="K5" s="482"/>
      <c r="L5" s="482"/>
      <c r="M5" s="482"/>
    </row>
    <row r="6" spans="1:13" x14ac:dyDescent="0.25">
      <c r="F6" s="482"/>
      <c r="G6" s="482"/>
      <c r="H6" s="482"/>
      <c r="I6" s="482"/>
      <c r="J6" s="482"/>
      <c r="K6" s="482"/>
      <c r="L6" s="482"/>
      <c r="M6" s="482"/>
    </row>
    <row r="7" spans="1:13" x14ac:dyDescent="0.25">
      <c r="F7" s="482"/>
      <c r="G7" s="482"/>
      <c r="H7" s="482"/>
      <c r="I7" s="482"/>
      <c r="J7" s="482"/>
      <c r="K7" s="482"/>
      <c r="L7" s="482"/>
      <c r="M7" s="482"/>
    </row>
    <row r="8" spans="1:13" x14ac:dyDescent="0.25">
      <c r="F8" s="482"/>
      <c r="G8" s="482"/>
      <c r="H8" s="482"/>
      <c r="I8" s="482"/>
      <c r="J8" s="482"/>
      <c r="K8" s="482"/>
      <c r="L8" s="482"/>
      <c r="M8" s="482"/>
    </row>
    <row r="9" spans="1:13" ht="15.95" customHeight="1" x14ac:dyDescent="0.25">
      <c r="F9" s="267" t="s">
        <v>3</v>
      </c>
    </row>
    <row r="10" spans="1:13" ht="15.95" customHeight="1" x14ac:dyDescent="0.25">
      <c r="F10" s="483" t="s">
        <v>4</v>
      </c>
      <c r="G10" s="483"/>
      <c r="H10" s="483"/>
      <c r="I10" s="483"/>
      <c r="J10" s="483"/>
      <c r="K10" s="483"/>
      <c r="L10" s="483"/>
      <c r="M10" s="483"/>
    </row>
    <row r="11" spans="1:13" ht="15.95" customHeight="1" x14ac:dyDescent="0.25">
      <c r="F11" s="483"/>
      <c r="G11" s="483"/>
      <c r="H11" s="483"/>
      <c r="I11" s="483"/>
      <c r="J11" s="483"/>
      <c r="K11" s="483"/>
      <c r="L11" s="483"/>
      <c r="M11" s="483"/>
    </row>
    <row r="12" spans="1:13" ht="15.95" customHeight="1" x14ac:dyDescent="0.25">
      <c r="F12" s="157"/>
      <c r="G12" s="157"/>
      <c r="H12" s="157"/>
      <c r="I12" s="157"/>
      <c r="J12" s="157"/>
      <c r="K12" s="157"/>
      <c r="L12" s="157"/>
      <c r="M12" s="157"/>
    </row>
    <row r="13" spans="1:13" ht="18.600000000000001" customHeight="1" x14ac:dyDescent="0.25">
      <c r="F13" s="465" t="s">
        <v>5</v>
      </c>
      <c r="G13" s="484"/>
      <c r="H13" s="484"/>
      <c r="I13" s="484"/>
      <c r="J13" s="485" t="s">
        <v>6</v>
      </c>
      <c r="K13" s="485"/>
      <c r="L13" s="485" t="s">
        <v>1210</v>
      </c>
      <c r="M13" s="485"/>
    </row>
    <row r="14" spans="1:13" ht="33" customHeight="1" x14ac:dyDescent="0.25">
      <c r="F14" s="466" t="str">
        <f>A2</f>
        <v>Certification Application Form (CAF) - Single farm and Multi-farm certification</v>
      </c>
      <c r="G14" s="466"/>
      <c r="H14" s="466"/>
      <c r="I14" s="466"/>
      <c r="J14" s="481" t="s">
        <v>1343</v>
      </c>
      <c r="K14" s="481"/>
      <c r="L14" s="466" t="s">
        <v>1341</v>
      </c>
      <c r="M14" s="466"/>
    </row>
    <row r="15" spans="1:13" s="72" customFormat="1" ht="18.600000000000001" customHeight="1" x14ac:dyDescent="0.25">
      <c r="F15" s="475" t="s">
        <v>7</v>
      </c>
      <c r="G15" s="475"/>
      <c r="H15" s="476" t="s">
        <v>8</v>
      </c>
      <c r="I15" s="476"/>
      <c r="J15" s="465" t="s">
        <v>9</v>
      </c>
      <c r="K15" s="465"/>
      <c r="L15" s="465" t="s">
        <v>10</v>
      </c>
      <c r="M15" s="465"/>
    </row>
    <row r="16" spans="1:13" ht="18.600000000000001" customHeight="1" x14ac:dyDescent="0.25">
      <c r="F16" s="477" t="s">
        <v>1201</v>
      </c>
      <c r="G16" s="478"/>
      <c r="H16" s="477" t="s">
        <v>1347</v>
      </c>
      <c r="I16" s="478"/>
      <c r="J16" s="479" t="s">
        <v>11</v>
      </c>
      <c r="K16" s="480"/>
      <c r="L16" s="466" t="s">
        <v>12</v>
      </c>
      <c r="M16" s="466"/>
    </row>
    <row r="17" spans="1:13" ht="18.600000000000001" customHeight="1" x14ac:dyDescent="0.25">
      <c r="F17" s="468" t="s">
        <v>13</v>
      </c>
      <c r="G17" s="468"/>
      <c r="H17" s="468"/>
      <c r="I17" s="468"/>
      <c r="J17" s="465" t="s">
        <v>14</v>
      </c>
      <c r="K17" s="465"/>
      <c r="L17" s="465"/>
      <c r="M17" s="465"/>
    </row>
    <row r="18" spans="1:13" ht="24.75" customHeight="1" x14ac:dyDescent="0.25">
      <c r="F18" s="466" t="s">
        <v>15</v>
      </c>
      <c r="G18" s="466"/>
      <c r="H18" s="466"/>
      <c r="I18" s="466"/>
      <c r="J18" s="466" t="s">
        <v>1331</v>
      </c>
      <c r="K18" s="466"/>
      <c r="L18" s="466"/>
      <c r="M18" s="466"/>
    </row>
    <row r="19" spans="1:13" ht="18.600000000000001" customHeight="1" x14ac:dyDescent="0.25">
      <c r="F19" s="465" t="s">
        <v>16</v>
      </c>
      <c r="G19" s="465"/>
      <c r="H19" s="465"/>
      <c r="I19" s="465"/>
      <c r="J19" s="465"/>
      <c r="K19" s="465"/>
      <c r="L19" s="465"/>
      <c r="M19" s="465"/>
    </row>
    <row r="20" spans="1:13" ht="18.600000000000001" customHeight="1" x14ac:dyDescent="0.25">
      <c r="F20" s="469" t="s">
        <v>17</v>
      </c>
      <c r="G20" s="470"/>
      <c r="H20" s="470"/>
      <c r="I20" s="470"/>
      <c r="J20" s="470"/>
      <c r="K20" s="470"/>
      <c r="L20" s="470"/>
      <c r="M20" s="471"/>
    </row>
    <row r="21" spans="1:13" ht="18.600000000000001" customHeight="1" x14ac:dyDescent="0.25">
      <c r="F21" s="472"/>
      <c r="G21" s="473"/>
      <c r="H21" s="473"/>
      <c r="I21" s="473"/>
      <c r="J21" s="473"/>
      <c r="K21" s="473"/>
      <c r="L21" s="473"/>
      <c r="M21" s="474"/>
    </row>
    <row r="22" spans="1:13" ht="18.600000000000001" customHeight="1" x14ac:dyDescent="0.25">
      <c r="F22" s="465" t="s">
        <v>18</v>
      </c>
      <c r="G22" s="465"/>
      <c r="H22" s="465"/>
      <c r="I22" s="465"/>
      <c r="J22" s="465"/>
      <c r="K22" s="465"/>
      <c r="L22" s="465"/>
      <c r="M22" s="465"/>
    </row>
    <row r="23" spans="1:13" ht="18.600000000000001" customHeight="1" x14ac:dyDescent="0.25">
      <c r="F23" s="466" t="s">
        <v>19</v>
      </c>
      <c r="G23" s="466"/>
      <c r="H23" s="466"/>
      <c r="I23" s="466"/>
      <c r="J23" s="466"/>
      <c r="K23" s="466"/>
      <c r="L23" s="466"/>
      <c r="M23" s="466"/>
    </row>
    <row r="24" spans="1:13" ht="18.600000000000001" customHeight="1" x14ac:dyDescent="0.25">
      <c r="F24" s="465" t="s">
        <v>20</v>
      </c>
      <c r="G24" s="465"/>
      <c r="H24" s="465"/>
      <c r="I24" s="465"/>
      <c r="J24" s="465"/>
      <c r="K24" s="465"/>
      <c r="L24" s="465"/>
      <c r="M24" s="465"/>
    </row>
    <row r="25" spans="1:13" ht="18.600000000000001" customHeight="1" x14ac:dyDescent="0.25">
      <c r="F25" s="466" t="s">
        <v>21</v>
      </c>
      <c r="G25" s="466"/>
      <c r="H25" s="466"/>
      <c r="I25" s="466"/>
      <c r="J25" s="466"/>
      <c r="K25" s="466"/>
      <c r="L25" s="466"/>
      <c r="M25" s="466"/>
    </row>
    <row r="26" spans="1:13" ht="18.600000000000001" customHeight="1" x14ac:dyDescent="0.25">
      <c r="F26" s="465" t="s">
        <v>22</v>
      </c>
      <c r="G26" s="465"/>
      <c r="H26" s="465"/>
      <c r="I26" s="465"/>
      <c r="J26" s="465"/>
      <c r="K26" s="465"/>
      <c r="L26" s="465"/>
      <c r="M26" s="465"/>
    </row>
    <row r="27" spans="1:13" ht="18.600000000000001" customHeight="1" x14ac:dyDescent="0.25">
      <c r="F27" s="466" t="s">
        <v>23</v>
      </c>
      <c r="G27" s="466"/>
      <c r="H27" s="466"/>
      <c r="I27" s="466"/>
      <c r="J27" s="466"/>
      <c r="K27" s="466"/>
      <c r="L27" s="466"/>
      <c r="M27" s="466"/>
    </row>
    <row r="28" spans="1:13" ht="18.600000000000001" customHeight="1" x14ac:dyDescent="0.25">
      <c r="F28" s="465" t="s">
        <v>24</v>
      </c>
      <c r="G28" s="465"/>
      <c r="H28" s="465"/>
      <c r="I28" s="465"/>
      <c r="J28" s="465" t="s">
        <v>25</v>
      </c>
      <c r="K28" s="465"/>
      <c r="L28" s="465"/>
      <c r="M28" s="465"/>
    </row>
    <row r="29" spans="1:13" ht="18.75" customHeight="1" x14ac:dyDescent="0.25">
      <c r="A29" s="268" t="s">
        <v>26</v>
      </c>
      <c r="F29" s="466" t="s">
        <v>27</v>
      </c>
      <c r="G29" s="466"/>
      <c r="H29" s="466"/>
      <c r="I29" s="466"/>
      <c r="J29" s="466" t="s">
        <v>28</v>
      </c>
      <c r="K29" s="466"/>
      <c r="L29" s="466"/>
      <c r="M29" s="466"/>
    </row>
    <row r="30" spans="1:13" ht="21" customHeight="1" x14ac:dyDescent="0.25">
      <c r="F30" s="466"/>
      <c r="G30" s="466"/>
      <c r="H30" s="466"/>
      <c r="I30" s="466"/>
      <c r="J30" s="466"/>
      <c r="K30" s="466"/>
      <c r="L30" s="466"/>
      <c r="M30" s="466"/>
    </row>
    <row r="31" spans="1:13" x14ac:dyDescent="0.25">
      <c r="A31" s="281" t="str">
        <f>J14</f>
        <v>SA-F-GA-3-V1.1</v>
      </c>
    </row>
    <row r="32" spans="1:13" ht="14.45" customHeight="1" x14ac:dyDescent="0.25">
      <c r="F32" s="467" t="s">
        <v>29</v>
      </c>
      <c r="G32" s="467"/>
      <c r="H32" s="467"/>
      <c r="I32" s="467"/>
      <c r="J32" s="467"/>
      <c r="K32" s="467"/>
      <c r="L32" s="467"/>
      <c r="M32" s="467"/>
    </row>
    <row r="33" spans="6:13" x14ac:dyDescent="0.25">
      <c r="F33" s="467"/>
      <c r="G33" s="467"/>
      <c r="H33" s="467"/>
      <c r="I33" s="467"/>
      <c r="J33" s="467"/>
      <c r="K33" s="467"/>
      <c r="L33" s="467"/>
      <c r="M33" s="467"/>
    </row>
    <row r="34" spans="6:13" x14ac:dyDescent="0.25">
      <c r="F34" s="16"/>
    </row>
  </sheetData>
  <sheetProtection algorithmName="SHA-512" hashValue="qxGFo8+D9fTolRvMcqqGD9idV07uPEMFQWGqXaUVuTam0f9DRhLeEEBxvY0TGTF4GQ+W4ucmvFkMbV9aKfCiMg==" saltValue="AVjcJzSHw3s81uFWo4x2wQ==" spinCount="100000" sheet="1" objects="1" scenarios="1"/>
  <mergeCells count="33">
    <mergeCell ref="F14:I14"/>
    <mergeCell ref="J14:K14"/>
    <mergeCell ref="L14:M14"/>
    <mergeCell ref="F5:M8"/>
    <mergeCell ref="F10:M11"/>
    <mergeCell ref="F13:I13"/>
    <mergeCell ref="J13:K13"/>
    <mergeCell ref="L13:M13"/>
    <mergeCell ref="F15:G15"/>
    <mergeCell ref="H15:I15"/>
    <mergeCell ref="J15:K15"/>
    <mergeCell ref="L15:M15"/>
    <mergeCell ref="F16:G16"/>
    <mergeCell ref="H16:I16"/>
    <mergeCell ref="J16:K16"/>
    <mergeCell ref="L16:M16"/>
    <mergeCell ref="F27:M27"/>
    <mergeCell ref="F17:I17"/>
    <mergeCell ref="J17:M17"/>
    <mergeCell ref="F18:I18"/>
    <mergeCell ref="J18:M18"/>
    <mergeCell ref="F19:M19"/>
    <mergeCell ref="F20:M21"/>
    <mergeCell ref="F22:M22"/>
    <mergeCell ref="F23:M23"/>
    <mergeCell ref="F24:M24"/>
    <mergeCell ref="F25:M25"/>
    <mergeCell ref="F26:M26"/>
    <mergeCell ref="F28:I28"/>
    <mergeCell ref="J28:M28"/>
    <mergeCell ref="F29:I30"/>
    <mergeCell ref="J29:M30"/>
    <mergeCell ref="F32:M33"/>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55ED1-C63E-47C1-B09A-FDC263962794}">
  <sheetPr>
    <tabColor rgb="FF175259"/>
  </sheetPr>
  <dimension ref="A1:O34"/>
  <sheetViews>
    <sheetView showGridLines="0" showWhiteSpace="0" zoomScale="80" zoomScaleNormal="80" workbookViewId="0"/>
  </sheetViews>
  <sheetFormatPr defaultColWidth="10.85546875" defaultRowHeight="16.5" x14ac:dyDescent="0.3"/>
  <cols>
    <col min="1" max="4" width="10.85546875" style="1"/>
    <col min="5" max="5" width="10.85546875" style="283"/>
    <col min="6" max="6" width="11.85546875" style="283" customWidth="1"/>
    <col min="7" max="7" width="11.7109375" style="283" customWidth="1"/>
    <col min="8" max="10" width="10.85546875" style="283"/>
    <col min="11" max="11" width="13" style="283" customWidth="1"/>
    <col min="12" max="12" width="10.85546875" style="283"/>
    <col min="13" max="13" width="26" style="283" customWidth="1"/>
    <col min="14" max="14" width="15.5703125" style="283" customWidth="1"/>
    <col min="15" max="15" width="10.85546875" style="284"/>
  </cols>
  <sheetData>
    <row r="1" spans="1:15" ht="35.25" customHeight="1" x14ac:dyDescent="0.3">
      <c r="A1" s="269" t="s">
        <v>30</v>
      </c>
    </row>
    <row r="2" spans="1:15" ht="25.5" customHeight="1" x14ac:dyDescent="0.3">
      <c r="A2" s="270" t="s">
        <v>31</v>
      </c>
      <c r="F2" s="488" t="s">
        <v>1232</v>
      </c>
      <c r="G2" s="489"/>
      <c r="H2" s="489"/>
      <c r="I2" s="489"/>
      <c r="J2" s="489"/>
      <c r="K2" s="489"/>
      <c r="L2" s="489"/>
      <c r="M2" s="489"/>
      <c r="N2" s="490"/>
    </row>
    <row r="3" spans="1:15" ht="70.5" customHeight="1" x14ac:dyDescent="0.3">
      <c r="A3" s="271"/>
      <c r="F3" s="491"/>
      <c r="G3" s="492"/>
      <c r="H3" s="492"/>
      <c r="I3" s="492"/>
      <c r="J3" s="492"/>
      <c r="K3" s="492"/>
      <c r="L3" s="492"/>
      <c r="M3" s="492"/>
      <c r="N3" s="493"/>
    </row>
    <row r="4" spans="1:15" ht="7.5" customHeight="1" x14ac:dyDescent="0.3">
      <c r="F4" s="272"/>
    </row>
    <row r="5" spans="1:15" ht="84.75" customHeight="1" x14ac:dyDescent="0.3">
      <c r="A5" s="271"/>
      <c r="F5" s="502" t="s">
        <v>1233</v>
      </c>
      <c r="G5" s="503"/>
      <c r="H5" s="503"/>
      <c r="I5" s="503"/>
      <c r="J5" s="503"/>
      <c r="K5" s="503"/>
      <c r="L5" s="503"/>
      <c r="M5" s="486" t="s">
        <v>32</v>
      </c>
      <c r="N5" s="487"/>
    </row>
    <row r="6" spans="1:15" ht="15.75" customHeight="1" x14ac:dyDescent="0.3">
      <c r="F6" s="273"/>
      <c r="G6" s="273"/>
      <c r="H6" s="273"/>
      <c r="I6" s="273"/>
      <c r="J6" s="273"/>
      <c r="K6" s="273"/>
      <c r="L6" s="273"/>
    </row>
    <row r="7" spans="1:15" ht="43.5" customHeight="1" x14ac:dyDescent="0.3">
      <c r="F7" s="494" t="s">
        <v>1234</v>
      </c>
      <c r="G7" s="495"/>
      <c r="H7" s="495"/>
      <c r="I7" s="495"/>
      <c r="J7" s="495"/>
      <c r="K7" s="495"/>
      <c r="L7" s="495"/>
      <c r="M7" s="498" t="s">
        <v>1172</v>
      </c>
      <c r="N7" s="499"/>
    </row>
    <row r="8" spans="1:15" ht="52.5" customHeight="1" x14ac:dyDescent="0.3">
      <c r="F8" s="496"/>
      <c r="G8" s="497"/>
      <c r="H8" s="497"/>
      <c r="I8" s="497"/>
      <c r="J8" s="497"/>
      <c r="K8" s="497"/>
      <c r="L8" s="497"/>
      <c r="M8" s="500" t="s">
        <v>1173</v>
      </c>
      <c r="N8" s="501"/>
    </row>
    <row r="9" spans="1:15" ht="15.95" customHeight="1" x14ac:dyDescent="0.3">
      <c r="F9" s="274"/>
      <c r="G9" s="7"/>
      <c r="H9" s="274"/>
      <c r="I9" s="274"/>
      <c r="J9" s="274"/>
      <c r="K9" s="274"/>
      <c r="L9" s="274"/>
    </row>
    <row r="10" spans="1:15" ht="15.95" customHeight="1" x14ac:dyDescent="0.3">
      <c r="F10" s="274"/>
      <c r="G10" s="274"/>
      <c r="H10" s="274"/>
      <c r="I10" s="274"/>
      <c r="J10" s="274"/>
      <c r="K10" s="274"/>
      <c r="L10" s="274"/>
    </row>
    <row r="11" spans="1:15" ht="15.95" customHeight="1" x14ac:dyDescent="0.3">
      <c r="F11" s="228"/>
      <c r="G11" s="228"/>
      <c r="H11" s="228"/>
      <c r="I11" s="228"/>
      <c r="J11" s="228"/>
      <c r="K11" s="228"/>
      <c r="L11" s="228"/>
    </row>
    <row r="12" spans="1:15" ht="18.600000000000001" customHeight="1" x14ac:dyDescent="0.3">
      <c r="F12" s="275"/>
      <c r="G12" s="274"/>
      <c r="H12" s="274"/>
      <c r="I12" s="274"/>
      <c r="J12" s="276"/>
      <c r="K12" s="276"/>
      <c r="L12" s="276"/>
    </row>
    <row r="13" spans="1:15" ht="23.45" customHeight="1" x14ac:dyDescent="0.3">
      <c r="F13" s="32"/>
      <c r="G13" s="32"/>
      <c r="H13" s="32"/>
      <c r="I13" s="32"/>
      <c r="J13" s="32"/>
      <c r="K13" s="32"/>
      <c r="L13" s="32"/>
    </row>
    <row r="14" spans="1:15" s="72" customFormat="1" ht="18.600000000000001" customHeight="1" x14ac:dyDescent="0.25">
      <c r="A14" s="56"/>
      <c r="B14" s="56"/>
      <c r="C14" s="56"/>
      <c r="D14" s="56"/>
      <c r="E14" s="285"/>
      <c r="F14" s="275"/>
      <c r="G14" s="275"/>
      <c r="H14" s="277"/>
      <c r="I14" s="277"/>
      <c r="J14" s="275"/>
      <c r="K14" s="275"/>
      <c r="L14" s="275"/>
      <c r="M14" s="285"/>
      <c r="N14" s="285"/>
      <c r="O14" s="286"/>
    </row>
    <row r="15" spans="1:15" ht="18.600000000000001" customHeight="1" x14ac:dyDescent="0.3">
      <c r="F15" s="32"/>
      <c r="G15" s="32"/>
      <c r="H15" s="278"/>
      <c r="I15" s="32"/>
      <c r="J15" s="32"/>
      <c r="K15" s="32"/>
      <c r="L15" s="32"/>
    </row>
    <row r="16" spans="1:15" ht="18.600000000000001" customHeight="1" x14ac:dyDescent="0.3">
      <c r="F16" s="275"/>
      <c r="G16" s="275"/>
      <c r="H16" s="275"/>
      <c r="I16" s="275"/>
      <c r="J16" s="275"/>
      <c r="K16" s="275"/>
      <c r="L16" s="275"/>
    </row>
    <row r="17" spans="1:12" ht="26.45" customHeight="1" x14ac:dyDescent="0.3">
      <c r="F17" s="279"/>
      <c r="G17" s="279"/>
      <c r="H17" s="279"/>
      <c r="I17" s="279"/>
      <c r="J17" s="279"/>
      <c r="K17" s="279"/>
      <c r="L17" s="279"/>
    </row>
    <row r="18" spans="1:12" ht="18.600000000000001" customHeight="1" x14ac:dyDescent="0.3">
      <c r="F18" s="275"/>
      <c r="G18" s="275"/>
      <c r="H18" s="275"/>
      <c r="I18" s="275"/>
      <c r="J18" s="275"/>
      <c r="K18" s="275"/>
      <c r="L18" s="275"/>
    </row>
    <row r="19" spans="1:12" ht="18.600000000000001" customHeight="1" x14ac:dyDescent="0.3">
      <c r="F19" s="279"/>
      <c r="G19" s="279"/>
      <c r="H19" s="279"/>
      <c r="I19" s="279"/>
      <c r="J19" s="279"/>
      <c r="K19" s="279"/>
      <c r="L19" s="279"/>
    </row>
    <row r="20" spans="1:12" ht="18.600000000000001" customHeight="1" x14ac:dyDescent="0.3">
      <c r="F20" s="279"/>
      <c r="G20" s="279"/>
      <c r="H20" s="279"/>
      <c r="I20" s="279"/>
      <c r="J20" s="279"/>
      <c r="K20" s="279"/>
      <c r="L20" s="279"/>
    </row>
    <row r="21" spans="1:12" ht="18.600000000000001" customHeight="1" x14ac:dyDescent="0.3">
      <c r="F21" s="279"/>
      <c r="G21" s="279"/>
      <c r="H21" s="279"/>
      <c r="I21" s="279"/>
      <c r="J21" s="279"/>
      <c r="K21" s="279"/>
      <c r="L21" s="279"/>
    </row>
    <row r="22" spans="1:12" ht="18.600000000000001" customHeight="1" x14ac:dyDescent="0.3">
      <c r="F22" s="275"/>
      <c r="G22" s="275"/>
      <c r="H22" s="275"/>
      <c r="I22" s="275"/>
      <c r="J22" s="275"/>
      <c r="K22" s="275"/>
      <c r="L22" s="275"/>
    </row>
    <row r="23" spans="1:12" ht="18.600000000000001" customHeight="1" x14ac:dyDescent="0.3">
      <c r="F23" s="32"/>
      <c r="G23" s="32"/>
      <c r="H23" s="32"/>
      <c r="I23" s="32"/>
      <c r="J23" s="32"/>
      <c r="K23" s="32"/>
      <c r="L23" s="32"/>
    </row>
    <row r="24" spans="1:12" ht="18.600000000000001" customHeight="1" x14ac:dyDescent="0.3">
      <c r="F24" s="275"/>
      <c r="G24" s="275"/>
      <c r="H24" s="275"/>
      <c r="I24" s="275"/>
      <c r="J24" s="275"/>
      <c r="K24" s="275"/>
      <c r="L24" s="275"/>
    </row>
    <row r="25" spans="1:12" ht="18.600000000000001" customHeight="1" x14ac:dyDescent="0.3">
      <c r="F25" s="32"/>
      <c r="G25" s="32"/>
      <c r="H25" s="32"/>
      <c r="I25" s="32"/>
      <c r="J25" s="32"/>
      <c r="K25" s="32"/>
      <c r="L25" s="32"/>
    </row>
    <row r="26" spans="1:12" ht="18.600000000000001" customHeight="1" x14ac:dyDescent="0.3">
      <c r="F26" s="275"/>
      <c r="G26" s="275"/>
      <c r="H26" s="275"/>
      <c r="I26" s="275"/>
      <c r="J26" s="275"/>
      <c r="K26" s="275"/>
      <c r="L26" s="275"/>
    </row>
    <row r="27" spans="1:12" ht="18.600000000000001" customHeight="1" x14ac:dyDescent="0.3">
      <c r="F27" s="32"/>
      <c r="G27" s="32"/>
      <c r="H27" s="32"/>
      <c r="I27" s="32"/>
      <c r="J27" s="32"/>
      <c r="K27" s="32"/>
      <c r="L27" s="32"/>
    </row>
    <row r="28" spans="1:12" ht="18.600000000000001" customHeight="1" x14ac:dyDescent="0.3">
      <c r="F28" s="275"/>
      <c r="G28" s="275"/>
      <c r="H28" s="275"/>
      <c r="I28" s="275"/>
      <c r="J28" s="275"/>
      <c r="K28" s="275"/>
      <c r="L28" s="275"/>
    </row>
    <row r="29" spans="1:12" ht="18.75" customHeight="1" x14ac:dyDescent="0.3">
      <c r="A29" s="280"/>
      <c r="F29" s="279"/>
      <c r="G29" s="279"/>
      <c r="H29" s="279"/>
      <c r="I29" s="279"/>
      <c r="J29" s="279"/>
      <c r="K29" s="279"/>
      <c r="L29" s="279"/>
    </row>
    <row r="30" spans="1:12" ht="21" customHeight="1" x14ac:dyDescent="0.3">
      <c r="F30" s="279"/>
      <c r="G30" s="279"/>
      <c r="H30" s="279"/>
      <c r="I30" s="279"/>
      <c r="J30" s="279"/>
      <c r="K30" s="279"/>
      <c r="L30" s="279"/>
    </row>
    <row r="31" spans="1:12" x14ac:dyDescent="0.3">
      <c r="A31" s="281"/>
    </row>
    <row r="32" spans="1:12" ht="14.45" customHeight="1" x14ac:dyDescent="0.3">
      <c r="F32" s="282"/>
      <c r="G32" s="282"/>
      <c r="H32" s="282"/>
      <c r="I32" s="282"/>
      <c r="J32" s="282"/>
      <c r="K32" s="282"/>
      <c r="L32" s="282"/>
    </row>
    <row r="33" spans="6:12" x14ac:dyDescent="0.3">
      <c r="F33" s="282"/>
      <c r="G33" s="282"/>
      <c r="H33" s="282"/>
      <c r="I33" s="282"/>
      <c r="J33" s="282"/>
      <c r="K33" s="282"/>
      <c r="L33" s="282"/>
    </row>
    <row r="34" spans="6:12" x14ac:dyDescent="0.3">
      <c r="F34" s="7"/>
    </row>
  </sheetData>
  <sheetProtection algorithmName="SHA-512" hashValue="XTZ25Dk2T0M+wHmybfjQBLdUSr/1YggRlpJUCGzZQhDfIzRjaG3NpG7UkNxXosgnFv0YZtue4PKbWbN3GrLTHg==" saltValue="Lm+l1IFhpMVXOFYLui/RTg==" spinCount="100000" sheet="1" objects="1" scenarios="1"/>
  <mergeCells count="6">
    <mergeCell ref="M5:N5"/>
    <mergeCell ref="F2:N3"/>
    <mergeCell ref="F7:L8"/>
    <mergeCell ref="M7:N7"/>
    <mergeCell ref="M8:N8"/>
    <mergeCell ref="F5:L5"/>
  </mergeCells>
  <hyperlinks>
    <hyperlink ref="M5:N5" location="'1.Application Form'!A1" display="Step 1:Fill in the Application Form" xr:uid="{CE6001B1-FCCB-44A6-BD81-7B0CC9F5A283}"/>
    <hyperlink ref="M7:N7" location="'2.Audit Plan'!A1" display="Step 3: Prepare your planning stage on tabs 2a, 2b, 2c and 2d." xr:uid="{7404A9C8-B80E-4E4D-9FC1-EAEB1F44D5AB}"/>
    <hyperlink ref="M8:N8" location="'3.Audit Summary'!A1" display="Step 2: Report audit summary information in tab 3." xr:uid="{BBD377BD-E2CF-428A-8395-12C9AD3DBE11}"/>
  </hyperlinks>
  <pageMargins left="0.7" right="0.7"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0D71D-73D3-4894-9901-A1B9852AD90A}">
  <sheetPr>
    <tabColor rgb="FFFF7373"/>
  </sheetPr>
  <dimension ref="A1:L1048576"/>
  <sheetViews>
    <sheetView zoomScale="85" zoomScaleNormal="85" workbookViewId="0">
      <selection activeCell="C1" sqref="C1"/>
    </sheetView>
  </sheetViews>
  <sheetFormatPr defaultColWidth="9.140625" defaultRowHeight="13.5" x14ac:dyDescent="0.25"/>
  <cols>
    <col min="1" max="1" width="16.85546875" style="7" customWidth="1"/>
    <col min="2" max="3" width="18" style="7" customWidth="1"/>
    <col min="4" max="4" width="17" style="7" customWidth="1"/>
    <col min="5" max="5" width="17.85546875" style="7" bestFit="1" customWidth="1"/>
    <col min="6" max="6" width="15.28515625" style="7" customWidth="1"/>
    <col min="7" max="7" width="26.42578125" style="7" customWidth="1"/>
    <col min="8" max="8" width="17.28515625" style="7" customWidth="1"/>
    <col min="9" max="9" width="23.42578125" style="7" customWidth="1"/>
    <col min="10" max="10" width="19.28515625" style="7" customWidth="1"/>
    <col min="11" max="11" width="19" style="7" customWidth="1"/>
    <col min="12" max="12" width="18.85546875" style="7" bestFit="1" customWidth="1"/>
    <col min="13" max="16384" width="9.140625" style="7"/>
  </cols>
  <sheetData>
    <row r="1" spans="1:11" x14ac:dyDescent="0.25">
      <c r="A1" s="319" t="s">
        <v>33</v>
      </c>
      <c r="B1" s="74"/>
      <c r="C1" s="74"/>
      <c r="D1" s="74"/>
      <c r="E1" s="74"/>
      <c r="F1" s="74"/>
      <c r="G1" s="74"/>
      <c r="H1" s="74"/>
      <c r="I1" s="74"/>
      <c r="J1" s="75"/>
      <c r="K1" s="200" t="str">
        <f>CONCATENATE('Hidden Lists'!C21," ",'Hidden Lists'!C22)</f>
        <v>Version 1.1 July 2021</v>
      </c>
    </row>
    <row r="2" spans="1:11" ht="20.25" x14ac:dyDescent="0.25">
      <c r="A2" s="504" t="s">
        <v>34</v>
      </c>
      <c r="B2" s="505"/>
      <c r="C2" s="505"/>
      <c r="D2" s="505"/>
      <c r="E2" s="505"/>
      <c r="F2" s="505"/>
      <c r="G2" s="505"/>
      <c r="H2" s="505"/>
      <c r="I2" s="505"/>
      <c r="J2" s="505"/>
      <c r="K2" s="506"/>
    </row>
    <row r="3" spans="1:11" ht="31.5" customHeight="1" x14ac:dyDescent="0.25">
      <c r="A3" s="507" t="s">
        <v>1344</v>
      </c>
      <c r="B3" s="508"/>
      <c r="C3" s="508"/>
      <c r="D3" s="508"/>
      <c r="E3" s="508"/>
      <c r="F3" s="508"/>
      <c r="G3" s="508"/>
      <c r="H3" s="508"/>
      <c r="I3" s="508"/>
      <c r="J3" s="508"/>
      <c r="K3" s="509"/>
    </row>
    <row r="4" spans="1:11" ht="14.25" x14ac:dyDescent="0.25">
      <c r="A4" s="510" t="s">
        <v>35</v>
      </c>
      <c r="B4" s="511"/>
      <c r="C4" s="511"/>
      <c r="D4" s="511"/>
      <c r="E4" s="511"/>
      <c r="F4" s="511"/>
      <c r="G4" s="511"/>
      <c r="H4" s="511"/>
      <c r="I4" s="511"/>
      <c r="J4" s="511"/>
      <c r="K4" s="512"/>
    </row>
    <row r="5" spans="1:11" ht="66" customHeight="1" x14ac:dyDescent="0.25">
      <c r="A5" s="513" t="s">
        <v>1313</v>
      </c>
      <c r="B5" s="514"/>
      <c r="C5" s="514"/>
      <c r="D5" s="514"/>
      <c r="E5" s="514"/>
      <c r="F5" s="514"/>
      <c r="G5" s="514"/>
      <c r="H5" s="514"/>
      <c r="I5" s="514"/>
      <c r="J5" s="514"/>
      <c r="K5" s="515"/>
    </row>
    <row r="7" spans="1:11" x14ac:dyDescent="0.25">
      <c r="A7" s="77" t="s">
        <v>36</v>
      </c>
      <c r="B7" s="74"/>
      <c r="C7" s="74"/>
      <c r="D7" s="74"/>
      <c r="E7" s="74"/>
      <c r="F7" s="74"/>
      <c r="G7" s="74"/>
      <c r="H7" s="74"/>
      <c r="I7" s="74"/>
      <c r="J7" s="74"/>
      <c r="K7" s="9"/>
    </row>
    <row r="8" spans="1:11" x14ac:dyDescent="0.25">
      <c r="A8" s="524" t="s">
        <v>1312</v>
      </c>
      <c r="B8" s="525"/>
      <c r="C8" s="525"/>
      <c r="D8" s="525"/>
      <c r="E8" s="525"/>
      <c r="F8" s="525"/>
      <c r="G8" s="525"/>
      <c r="H8" s="525"/>
      <c r="I8" s="525"/>
      <c r="J8" s="525"/>
      <c r="K8" s="526"/>
    </row>
    <row r="9" spans="1:11" x14ac:dyDescent="0.25">
      <c r="A9" s="532" t="s">
        <v>37</v>
      </c>
      <c r="B9" s="532"/>
      <c r="C9" s="518"/>
      <c r="D9" s="518"/>
      <c r="E9" s="518"/>
      <c r="F9" s="518"/>
      <c r="G9" s="78" t="s">
        <v>38</v>
      </c>
      <c r="H9" s="518"/>
      <c r="I9" s="518"/>
      <c r="J9" s="518"/>
      <c r="K9" s="519"/>
    </row>
    <row r="10" spans="1:11" x14ac:dyDescent="0.25">
      <c r="A10" s="535" t="s">
        <v>39</v>
      </c>
      <c r="B10" s="535"/>
      <c r="C10" s="518"/>
      <c r="D10" s="518"/>
      <c r="E10" s="518"/>
      <c r="F10" s="518"/>
      <c r="G10" s="71" t="s">
        <v>40</v>
      </c>
      <c r="H10" s="520"/>
      <c r="I10" s="521"/>
      <c r="J10" s="521"/>
      <c r="K10" s="522"/>
    </row>
    <row r="11" spans="1:11" ht="25.5" x14ac:dyDescent="0.25">
      <c r="A11" s="536" t="s">
        <v>41</v>
      </c>
      <c r="B11" s="536"/>
      <c r="C11" s="521"/>
      <c r="D11" s="521"/>
      <c r="E11" s="521"/>
      <c r="F11" s="521"/>
      <c r="G11" s="227" t="s">
        <v>42</v>
      </c>
      <c r="H11" s="521"/>
      <c r="I11" s="521"/>
      <c r="J11" s="521"/>
      <c r="K11" s="522"/>
    </row>
    <row r="12" spans="1:11" x14ac:dyDescent="0.25">
      <c r="H12" s="79"/>
    </row>
    <row r="13" spans="1:11" x14ac:dyDescent="0.25">
      <c r="A13" s="530" t="s">
        <v>43</v>
      </c>
      <c r="B13" s="530"/>
      <c r="C13" s="520"/>
      <c r="D13" s="521"/>
      <c r="E13" s="522"/>
      <c r="F13" s="80" t="s">
        <v>44</v>
      </c>
      <c r="G13" s="294"/>
      <c r="H13" s="81" t="s">
        <v>45</v>
      </c>
      <c r="I13" s="523"/>
      <c r="J13" s="516"/>
      <c r="K13" s="517"/>
    </row>
    <row r="14" spans="1:11" x14ac:dyDescent="0.25">
      <c r="A14" s="531"/>
      <c r="B14" s="531"/>
      <c r="C14" s="520"/>
      <c r="D14" s="521"/>
      <c r="E14" s="522"/>
      <c r="F14" s="82" t="s">
        <v>46</v>
      </c>
      <c r="G14" s="294"/>
      <c r="H14" s="83" t="s">
        <v>47</v>
      </c>
      <c r="I14" s="527"/>
      <c r="J14" s="528"/>
      <c r="K14" s="529"/>
    </row>
    <row r="15" spans="1:11" ht="5.25" customHeight="1" x14ac:dyDescent="0.25">
      <c r="F15" s="79"/>
      <c r="G15" s="40"/>
    </row>
    <row r="16" spans="1:11" x14ac:dyDescent="0.25">
      <c r="A16" s="530" t="s">
        <v>49</v>
      </c>
      <c r="B16" s="530"/>
      <c r="C16" s="520"/>
      <c r="D16" s="521"/>
      <c r="E16" s="521"/>
      <c r="F16" s="84" t="s">
        <v>44</v>
      </c>
      <c r="G16" s="294"/>
      <c r="H16" s="81" t="s">
        <v>45</v>
      </c>
      <c r="I16" s="516"/>
      <c r="J16" s="516"/>
      <c r="K16" s="517"/>
    </row>
    <row r="17" spans="1:11" x14ac:dyDescent="0.25">
      <c r="A17" s="531"/>
      <c r="B17" s="531"/>
      <c r="C17" s="520"/>
      <c r="D17" s="521"/>
      <c r="E17" s="537"/>
      <c r="F17" s="82" t="s">
        <v>46</v>
      </c>
      <c r="G17" s="294"/>
      <c r="H17" s="83" t="s">
        <v>47</v>
      </c>
      <c r="I17" s="527"/>
      <c r="J17" s="528"/>
      <c r="K17" s="529"/>
    </row>
    <row r="19" spans="1:11" x14ac:dyDescent="0.25">
      <c r="A19" s="85" t="s">
        <v>50</v>
      </c>
      <c r="B19" s="86"/>
      <c r="C19" s="86"/>
      <c r="D19" s="86"/>
      <c r="E19" s="87"/>
      <c r="G19" s="85" t="s">
        <v>51</v>
      </c>
      <c r="H19" s="86"/>
      <c r="I19" s="86"/>
      <c r="J19" s="86"/>
      <c r="K19" s="87"/>
    </row>
    <row r="20" spans="1:11" ht="15" customHeight="1" x14ac:dyDescent="0.25">
      <c r="A20" s="295" t="s">
        <v>52</v>
      </c>
      <c r="B20" s="291"/>
      <c r="C20" s="151" t="s">
        <v>53</v>
      </c>
      <c r="D20" s="533"/>
      <c r="E20" s="534"/>
      <c r="F20" s="296"/>
      <c r="G20" s="295" t="s">
        <v>52</v>
      </c>
      <c r="H20" s="291"/>
      <c r="I20" s="151" t="s">
        <v>53</v>
      </c>
      <c r="J20" s="533"/>
      <c r="K20" s="534"/>
    </row>
    <row r="21" spans="1:11" x14ac:dyDescent="0.25">
      <c r="A21" s="43" t="s">
        <v>54</v>
      </c>
      <c r="B21" s="297"/>
      <c r="C21" s="298"/>
      <c r="D21" s="40"/>
      <c r="E21" s="40"/>
      <c r="F21" s="299"/>
      <c r="G21" s="43" t="s">
        <v>54</v>
      </c>
      <c r="H21" s="297"/>
      <c r="I21" s="298"/>
      <c r="J21" s="40"/>
      <c r="K21" s="40"/>
    </row>
    <row r="22" spans="1:11" x14ac:dyDescent="0.25">
      <c r="A22" s="43" t="s">
        <v>55</v>
      </c>
      <c r="B22" s="69"/>
      <c r="C22" s="300" t="s">
        <v>56</v>
      </c>
      <c r="D22" s="533"/>
      <c r="E22" s="534"/>
      <c r="F22" s="296"/>
      <c r="G22" s="295" t="s">
        <v>55</v>
      </c>
      <c r="H22" s="291"/>
      <c r="I22" s="300" t="s">
        <v>56</v>
      </c>
      <c r="J22" s="533"/>
      <c r="K22" s="534"/>
    </row>
    <row r="23" spans="1:11" x14ac:dyDescent="0.25">
      <c r="A23" s="301" t="s">
        <v>1235</v>
      </c>
      <c r="B23" s="292"/>
      <c r="C23" s="156" t="s">
        <v>57</v>
      </c>
      <c r="D23" s="560"/>
      <c r="E23" s="561"/>
      <c r="F23" s="296"/>
      <c r="G23" s="302" t="s">
        <v>1235</v>
      </c>
      <c r="H23" s="293"/>
      <c r="I23" s="45" t="s">
        <v>57</v>
      </c>
      <c r="J23" s="560"/>
      <c r="K23" s="561"/>
    </row>
    <row r="24" spans="1:11" x14ac:dyDescent="0.25">
      <c r="A24" s="41"/>
      <c r="B24" s="40"/>
      <c r="C24" s="41"/>
      <c r="D24" s="40"/>
      <c r="E24" s="40"/>
      <c r="F24" s="40"/>
      <c r="G24" s="40"/>
      <c r="H24" s="40"/>
      <c r="I24" s="303"/>
      <c r="J24" s="40"/>
      <c r="K24" s="40"/>
    </row>
    <row r="25" spans="1:11" x14ac:dyDescent="0.25">
      <c r="A25" s="304" t="s">
        <v>58</v>
      </c>
      <c r="B25" s="305"/>
      <c r="C25" s="305"/>
      <c r="D25" s="305"/>
      <c r="E25" s="306"/>
      <c r="F25" s="40"/>
      <c r="G25" s="304" t="s">
        <v>59</v>
      </c>
      <c r="H25" s="305"/>
      <c r="I25" s="305"/>
      <c r="J25" s="305"/>
      <c r="K25" s="306"/>
    </row>
    <row r="26" spans="1:11" x14ac:dyDescent="0.25">
      <c r="A26" s="295" t="s">
        <v>52</v>
      </c>
      <c r="B26" s="291"/>
      <c r="C26" s="151" t="s">
        <v>53</v>
      </c>
      <c r="D26" s="533"/>
      <c r="E26" s="534"/>
      <c r="F26" s="296"/>
      <c r="G26" s="295" t="s">
        <v>52</v>
      </c>
      <c r="H26" s="291"/>
      <c r="I26" s="151" t="s">
        <v>53</v>
      </c>
      <c r="J26" s="533"/>
      <c r="K26" s="534"/>
    </row>
    <row r="27" spans="1:11" x14ac:dyDescent="0.25">
      <c r="A27" s="43" t="s">
        <v>54</v>
      </c>
      <c r="B27" s="297"/>
      <c r="C27" s="298"/>
      <c r="D27" s="40"/>
      <c r="E27" s="40"/>
      <c r="F27" s="296"/>
      <c r="G27" s="43" t="s">
        <v>54</v>
      </c>
      <c r="H27" s="297"/>
      <c r="I27" s="298"/>
      <c r="J27" s="40"/>
      <c r="K27" s="40"/>
    </row>
    <row r="28" spans="1:11" x14ac:dyDescent="0.25">
      <c r="A28" s="43" t="s">
        <v>55</v>
      </c>
      <c r="B28" s="69"/>
      <c r="C28" s="300" t="s">
        <v>56</v>
      </c>
      <c r="D28" s="533"/>
      <c r="E28" s="534"/>
      <c r="F28" s="296"/>
      <c r="G28" s="295" t="s">
        <v>55</v>
      </c>
      <c r="H28" s="291"/>
      <c r="I28" s="300" t="s">
        <v>56</v>
      </c>
      <c r="J28" s="533"/>
      <c r="K28" s="534"/>
    </row>
    <row r="29" spans="1:11" x14ac:dyDescent="0.25">
      <c r="A29" s="301" t="s">
        <v>1235</v>
      </c>
      <c r="B29" s="292"/>
      <c r="C29" s="45" t="s">
        <v>57</v>
      </c>
      <c r="D29" s="560"/>
      <c r="E29" s="561"/>
      <c r="F29" s="296"/>
      <c r="G29" s="156" t="s">
        <v>1235</v>
      </c>
      <c r="H29" s="293"/>
      <c r="I29" s="45" t="s">
        <v>57</v>
      </c>
      <c r="J29" s="560"/>
      <c r="K29" s="561"/>
    </row>
    <row r="30" spans="1:11" x14ac:dyDescent="0.25">
      <c r="A30" s="92"/>
      <c r="C30" s="92"/>
      <c r="I30" s="92"/>
    </row>
    <row r="32" spans="1:11" x14ac:dyDescent="0.25">
      <c r="A32" s="77" t="s">
        <v>60</v>
      </c>
      <c r="B32" s="74"/>
      <c r="C32" s="74"/>
      <c r="D32" s="74"/>
      <c r="E32" s="74"/>
      <c r="F32" s="74"/>
      <c r="G32" s="74"/>
      <c r="H32" s="74"/>
      <c r="I32" s="74"/>
      <c r="J32" s="74"/>
      <c r="K32" s="9"/>
    </row>
    <row r="33" spans="1:11" ht="68.25" customHeight="1" x14ac:dyDescent="0.25">
      <c r="A33" s="541" t="s">
        <v>1236</v>
      </c>
      <c r="B33" s="542"/>
      <c r="C33" s="542"/>
      <c r="D33" s="542"/>
      <c r="E33" s="542"/>
      <c r="F33" s="542"/>
      <c r="G33" s="542"/>
      <c r="H33" s="542"/>
      <c r="I33" s="542"/>
      <c r="J33" s="542"/>
      <c r="K33" s="543"/>
    </row>
    <row r="34" spans="1:11" ht="9.75" customHeight="1" x14ac:dyDescent="0.25">
      <c r="A34" s="122"/>
      <c r="B34" s="323"/>
      <c r="C34" s="122"/>
      <c r="D34" s="323"/>
      <c r="E34" s="122"/>
      <c r="F34" s="122"/>
      <c r="G34" s="122"/>
      <c r="H34" s="122"/>
      <c r="I34" s="122"/>
      <c r="J34" s="122"/>
      <c r="K34" s="122"/>
    </row>
    <row r="35" spans="1:11" x14ac:dyDescent="0.25">
      <c r="A35" s="84" t="s">
        <v>61</v>
      </c>
      <c r="B35" s="34"/>
      <c r="C35" s="93" t="s">
        <v>1238</v>
      </c>
      <c r="D35" s="8"/>
    </row>
    <row r="36" spans="1:11" x14ac:dyDescent="0.25">
      <c r="A36" s="93" t="s">
        <v>62</v>
      </c>
      <c r="B36" s="69"/>
      <c r="C36" s="89" t="s">
        <v>63</v>
      </c>
      <c r="D36" s="10"/>
    </row>
    <row r="37" spans="1:11" x14ac:dyDescent="0.25">
      <c r="A37" s="89" t="s">
        <v>65</v>
      </c>
      <c r="B37" s="231" t="s">
        <v>96</v>
      </c>
      <c r="C37" s="188" t="s">
        <v>66</v>
      </c>
      <c r="D37" s="8"/>
    </row>
    <row r="38" spans="1:11" ht="12.75" customHeight="1" x14ac:dyDescent="0.25">
      <c r="A38" s="580" t="str">
        <f>(IFERROR(VLOOKUP(D37,'Hidden Lists'!P3:Q7,2,FALSE)," "))</f>
        <v xml:space="preserve"> </v>
      </c>
      <c r="B38" s="581"/>
      <c r="C38" s="581"/>
      <c r="D38" s="581"/>
      <c r="E38" s="582"/>
    </row>
    <row r="39" spans="1:11" ht="13.5" customHeight="1" x14ac:dyDescent="0.25">
      <c r="A39" s="583"/>
      <c r="B39" s="584"/>
      <c r="C39" s="584"/>
      <c r="D39" s="584"/>
      <c r="E39" s="585"/>
      <c r="H39" s="94" t="s">
        <v>68</v>
      </c>
      <c r="I39" s="94" t="s">
        <v>69</v>
      </c>
      <c r="J39" s="94" t="s">
        <v>70</v>
      </c>
      <c r="K39" s="320" t="s">
        <v>71</v>
      </c>
    </row>
    <row r="40" spans="1:11" x14ac:dyDescent="0.25">
      <c r="A40" s="586"/>
      <c r="B40" s="587"/>
      <c r="C40" s="587"/>
      <c r="D40" s="587"/>
      <c r="E40" s="588"/>
      <c r="G40" s="81" t="s">
        <v>72</v>
      </c>
      <c r="H40" s="10"/>
      <c r="I40" s="10"/>
      <c r="J40" s="10"/>
      <c r="K40" s="10"/>
    </row>
    <row r="41" spans="1:11" ht="13.5" customHeight="1" x14ac:dyDescent="0.25">
      <c r="G41" s="89" t="s">
        <v>75</v>
      </c>
      <c r="H41" s="10"/>
      <c r="I41" s="10"/>
      <c r="J41" s="10"/>
      <c r="K41" s="10"/>
    </row>
    <row r="42" spans="1:11" ht="13.5" customHeight="1" x14ac:dyDescent="0.25">
      <c r="A42" s="401" t="s">
        <v>1180</v>
      </c>
      <c r="B42" s="230" t="s">
        <v>76</v>
      </c>
      <c r="E42" s="32"/>
      <c r="G42" s="90" t="s">
        <v>77</v>
      </c>
      <c r="H42" s="10"/>
      <c r="I42" s="10"/>
      <c r="J42" s="10"/>
      <c r="K42" s="10"/>
    </row>
    <row r="43" spans="1:11" ht="13.5" customHeight="1" x14ac:dyDescent="0.25">
      <c r="G43" s="95" t="s">
        <v>78</v>
      </c>
      <c r="H43" s="10"/>
      <c r="I43" s="10"/>
      <c r="J43" s="10"/>
      <c r="K43" s="10"/>
    </row>
    <row r="44" spans="1:11" ht="13.5" customHeight="1" x14ac:dyDescent="0.25">
      <c r="A44" s="566" t="s">
        <v>81</v>
      </c>
      <c r="B44" s="567"/>
      <c r="C44" s="443"/>
      <c r="D44" s="443"/>
      <c r="E44" s="443"/>
      <c r="G44" s="88" t="s">
        <v>79</v>
      </c>
      <c r="H44" s="11"/>
      <c r="I44" s="11"/>
      <c r="J44" s="11"/>
      <c r="K44" s="11"/>
    </row>
    <row r="45" spans="1:11" x14ac:dyDescent="0.25">
      <c r="A45" s="568"/>
      <c r="B45" s="569"/>
      <c r="C45" s="443"/>
      <c r="D45" s="443"/>
      <c r="E45" s="443"/>
      <c r="G45" s="96" t="s">
        <v>80</v>
      </c>
      <c r="H45" s="11"/>
      <c r="I45" s="11"/>
      <c r="J45" s="11"/>
      <c r="K45" s="11"/>
    </row>
    <row r="46" spans="1:11" ht="13.5" customHeight="1" x14ac:dyDescent="0.25">
      <c r="A46" s="570"/>
      <c r="B46" s="571"/>
      <c r="C46" s="443"/>
      <c r="D46" s="443"/>
      <c r="E46" s="443"/>
      <c r="G46" s="91" t="s">
        <v>1244</v>
      </c>
      <c r="H46" s="12"/>
      <c r="I46" s="12"/>
      <c r="J46" s="12"/>
      <c r="K46" s="12"/>
    </row>
    <row r="47" spans="1:11" x14ac:dyDescent="0.25">
      <c r="G47" s="90" t="s">
        <v>1245</v>
      </c>
      <c r="H47" s="12"/>
      <c r="I47" s="12"/>
      <c r="J47" s="12"/>
      <c r="K47" s="12"/>
    </row>
    <row r="48" spans="1:11" x14ac:dyDescent="0.25">
      <c r="A48" s="572" t="s">
        <v>1237</v>
      </c>
      <c r="B48" s="573"/>
      <c r="C48" s="443"/>
      <c r="D48" s="443"/>
      <c r="E48" s="443"/>
      <c r="G48" s="95" t="s">
        <v>1246</v>
      </c>
      <c r="H48" s="12"/>
      <c r="I48" s="12"/>
      <c r="J48" s="12"/>
      <c r="K48" s="12"/>
    </row>
    <row r="49" spans="1:11" ht="13.5" customHeight="1" x14ac:dyDescent="0.25">
      <c r="A49" s="574"/>
      <c r="B49" s="575"/>
      <c r="C49" s="443"/>
      <c r="D49" s="443"/>
      <c r="E49" s="443"/>
      <c r="G49" s="97" t="s">
        <v>1247</v>
      </c>
      <c r="H49" s="12"/>
      <c r="I49" s="12"/>
      <c r="J49" s="12"/>
      <c r="K49" s="12"/>
    </row>
    <row r="50" spans="1:11" ht="13.5" customHeight="1" x14ac:dyDescent="0.25">
      <c r="A50" s="576"/>
      <c r="B50" s="577"/>
      <c r="C50" s="443"/>
      <c r="D50" s="443"/>
      <c r="E50" s="443"/>
      <c r="G50" s="90" t="s">
        <v>82</v>
      </c>
      <c r="H50" s="12"/>
      <c r="I50" s="12"/>
      <c r="J50" s="12"/>
      <c r="K50" s="12"/>
    </row>
    <row r="51" spans="1:11" ht="13.5" customHeight="1" x14ac:dyDescent="0.25"/>
    <row r="52" spans="1:11" ht="13.5" customHeight="1" x14ac:dyDescent="0.25">
      <c r="C52" s="234" t="s">
        <v>84</v>
      </c>
      <c r="D52" s="122"/>
      <c r="H52" s="557" t="s">
        <v>83</v>
      </c>
      <c r="I52" s="558"/>
      <c r="J52" s="558"/>
      <c r="K52" s="559"/>
    </row>
    <row r="53" spans="1:11" ht="13.5" customHeight="1" x14ac:dyDescent="0.25">
      <c r="A53" s="578" t="s">
        <v>1239</v>
      </c>
      <c r="B53" s="579"/>
      <c r="C53" s="10"/>
      <c r="F53" s="189" t="s">
        <v>85</v>
      </c>
      <c r="H53" s="336"/>
      <c r="I53" s="337">
        <f>H46-90</f>
        <v>-90</v>
      </c>
      <c r="J53" s="337">
        <f>H46+90</f>
        <v>90</v>
      </c>
      <c r="K53" s="338"/>
    </row>
    <row r="54" spans="1:11" ht="13.5" customHeight="1" x14ac:dyDescent="0.25">
      <c r="A54" s="564" t="s">
        <v>1240</v>
      </c>
      <c r="B54" s="565"/>
      <c r="C54" s="10"/>
      <c r="F54" s="189"/>
    </row>
    <row r="55" spans="1:11" ht="13.5" customHeight="1" x14ac:dyDescent="0.25">
      <c r="A55" s="562" t="s">
        <v>1241</v>
      </c>
      <c r="B55" s="563"/>
      <c r="C55" s="10"/>
      <c r="F55" s="189"/>
    </row>
    <row r="56" spans="1:11" ht="13.5" customHeight="1" x14ac:dyDescent="0.25">
      <c r="A56" s="562" t="s">
        <v>1242</v>
      </c>
      <c r="B56" s="563"/>
      <c r="C56" s="10"/>
      <c r="F56" s="189"/>
    </row>
    <row r="57" spans="1:11" ht="13.5" customHeight="1" x14ac:dyDescent="0.25">
      <c r="A57" s="564" t="s">
        <v>1243</v>
      </c>
      <c r="B57" s="565"/>
      <c r="C57" s="10"/>
      <c r="F57" s="189"/>
    </row>
    <row r="59" spans="1:11" x14ac:dyDescent="0.25">
      <c r="A59" s="77" t="s">
        <v>86</v>
      </c>
      <c r="B59" s="74"/>
      <c r="C59" s="74"/>
      <c r="D59" s="74"/>
      <c r="E59" s="74"/>
      <c r="F59" s="74"/>
      <c r="G59" s="74"/>
      <c r="H59" s="74"/>
      <c r="I59" s="74"/>
      <c r="J59" s="74"/>
      <c r="K59" s="9"/>
    </row>
    <row r="60" spans="1:11" ht="27" customHeight="1" x14ac:dyDescent="0.25">
      <c r="A60" s="541" t="s">
        <v>1211</v>
      </c>
      <c r="B60" s="542"/>
      <c r="C60" s="542"/>
      <c r="D60" s="542"/>
      <c r="E60" s="542"/>
      <c r="F60" s="542"/>
      <c r="G60" s="542"/>
      <c r="H60" s="542"/>
      <c r="I60" s="542"/>
      <c r="J60" s="542"/>
      <c r="K60" s="543"/>
    </row>
    <row r="61" spans="1:11" ht="40.5" customHeight="1" x14ac:dyDescent="0.25">
      <c r="A61" s="98" t="s">
        <v>87</v>
      </c>
      <c r="B61" s="99" t="s">
        <v>88</v>
      </c>
      <c r="C61" s="99" t="s">
        <v>89</v>
      </c>
      <c r="D61" s="99" t="s">
        <v>90</v>
      </c>
      <c r="E61" s="99" t="s">
        <v>91</v>
      </c>
      <c r="F61" s="99" t="s">
        <v>1212</v>
      </c>
      <c r="G61" s="99" t="s">
        <v>92</v>
      </c>
      <c r="H61" s="99" t="s">
        <v>93</v>
      </c>
      <c r="I61" s="99" t="s">
        <v>94</v>
      </c>
      <c r="J61" s="100" t="s">
        <v>95</v>
      </c>
    </row>
    <row r="62" spans="1:11" x14ac:dyDescent="0.25">
      <c r="A62" s="17"/>
      <c r="B62" s="18"/>
      <c r="C62" s="17"/>
      <c r="D62" s="18"/>
      <c r="E62" s="18"/>
      <c r="F62" s="18"/>
      <c r="G62" s="18"/>
      <c r="H62" s="18"/>
      <c r="I62" s="18"/>
      <c r="J62" s="18"/>
    </row>
    <row r="63" spans="1:11" x14ac:dyDescent="0.25">
      <c r="A63" s="17"/>
      <c r="B63" s="18"/>
      <c r="C63" s="17"/>
      <c r="D63" s="18"/>
      <c r="E63" s="18"/>
      <c r="F63" s="18"/>
      <c r="G63" s="18"/>
      <c r="H63" s="18"/>
      <c r="I63" s="18"/>
      <c r="J63" s="18"/>
    </row>
    <row r="64" spans="1:11" x14ac:dyDescent="0.25">
      <c r="A64" s="17"/>
      <c r="B64" s="18"/>
      <c r="C64" s="17"/>
      <c r="D64" s="18"/>
      <c r="E64" s="18"/>
      <c r="F64" s="18"/>
      <c r="G64" s="18"/>
      <c r="H64" s="18"/>
      <c r="I64" s="18"/>
      <c r="J64" s="18"/>
    </row>
    <row r="65" spans="1:10" x14ac:dyDescent="0.25">
      <c r="A65" s="17"/>
      <c r="B65" s="18"/>
      <c r="C65" s="17"/>
      <c r="D65" s="18"/>
      <c r="E65" s="18"/>
      <c r="F65" s="18"/>
      <c r="G65" s="18"/>
      <c r="H65" s="18"/>
      <c r="I65" s="18"/>
      <c r="J65" s="18"/>
    </row>
    <row r="66" spans="1:10" x14ac:dyDescent="0.25">
      <c r="A66" s="17"/>
      <c r="B66" s="18"/>
      <c r="C66" s="17"/>
      <c r="D66" s="18"/>
      <c r="E66" s="18"/>
      <c r="F66" s="18"/>
      <c r="G66" s="18"/>
      <c r="H66" s="18"/>
      <c r="I66" s="18"/>
      <c r="J66" s="18"/>
    </row>
    <row r="67" spans="1:10" x14ac:dyDescent="0.25">
      <c r="A67" s="17"/>
      <c r="B67" s="18"/>
      <c r="C67" s="17"/>
      <c r="D67" s="18"/>
      <c r="E67" s="18"/>
      <c r="F67" s="18"/>
      <c r="G67" s="18"/>
      <c r="H67" s="18"/>
      <c r="I67" s="18"/>
      <c r="J67" s="18"/>
    </row>
    <row r="68" spans="1:10" x14ac:dyDescent="0.25">
      <c r="A68" s="17"/>
      <c r="B68" s="18"/>
      <c r="C68" s="17"/>
      <c r="D68" s="18"/>
      <c r="E68" s="18"/>
      <c r="F68" s="18"/>
      <c r="G68" s="18"/>
      <c r="H68" s="18"/>
      <c r="I68" s="18"/>
      <c r="J68" s="18"/>
    </row>
    <row r="69" spans="1:10" x14ac:dyDescent="0.25">
      <c r="A69" s="17"/>
      <c r="B69" s="18"/>
      <c r="C69" s="17"/>
      <c r="D69" s="18"/>
      <c r="E69" s="18"/>
      <c r="F69" s="18"/>
      <c r="G69" s="18"/>
      <c r="H69" s="18"/>
      <c r="I69" s="18"/>
      <c r="J69" s="18"/>
    </row>
    <row r="70" spans="1:10" x14ac:dyDescent="0.25">
      <c r="A70" s="17"/>
      <c r="B70" s="18"/>
      <c r="C70" s="17"/>
      <c r="D70" s="18"/>
      <c r="E70" s="18"/>
      <c r="F70" s="18"/>
      <c r="G70" s="18"/>
      <c r="H70" s="18"/>
      <c r="I70" s="18"/>
      <c r="J70" s="18"/>
    </row>
    <row r="71" spans="1:10" x14ac:dyDescent="0.25">
      <c r="A71" s="17"/>
      <c r="B71" s="18"/>
      <c r="C71" s="17"/>
      <c r="D71" s="18"/>
      <c r="E71" s="18"/>
      <c r="F71" s="18"/>
      <c r="G71" s="18"/>
      <c r="H71" s="18"/>
      <c r="I71" s="18"/>
      <c r="J71" s="18"/>
    </row>
    <row r="72" spans="1:10" x14ac:dyDescent="0.25">
      <c r="A72" s="17"/>
      <c r="B72" s="18"/>
      <c r="C72" s="17"/>
      <c r="D72" s="18"/>
      <c r="E72" s="18"/>
      <c r="F72" s="18"/>
      <c r="G72" s="18"/>
      <c r="H72" s="18"/>
      <c r="I72" s="18"/>
      <c r="J72" s="18"/>
    </row>
    <row r="73" spans="1:10" x14ac:dyDescent="0.25">
      <c r="A73" s="17"/>
      <c r="B73" s="18"/>
      <c r="C73" s="17"/>
      <c r="D73" s="18"/>
      <c r="E73" s="18"/>
      <c r="F73" s="18"/>
      <c r="G73" s="18"/>
      <c r="H73" s="18"/>
      <c r="I73" s="18"/>
      <c r="J73" s="18"/>
    </row>
    <row r="74" spans="1:10" x14ac:dyDescent="0.25">
      <c r="A74" s="17"/>
      <c r="B74" s="18"/>
      <c r="C74" s="17"/>
      <c r="D74" s="18"/>
      <c r="E74" s="18"/>
      <c r="F74" s="18"/>
      <c r="G74" s="18"/>
      <c r="H74" s="18"/>
      <c r="I74" s="18"/>
      <c r="J74" s="18"/>
    </row>
    <row r="75" spans="1:10" x14ac:dyDescent="0.25">
      <c r="A75" s="17"/>
      <c r="B75" s="18"/>
      <c r="C75" s="18"/>
      <c r="D75" s="18"/>
      <c r="E75" s="18"/>
      <c r="F75" s="18"/>
      <c r="G75" s="18"/>
      <c r="H75" s="18"/>
      <c r="I75" s="18"/>
      <c r="J75" s="18"/>
    </row>
    <row r="76" spans="1:10" x14ac:dyDescent="0.25">
      <c r="A76" s="17"/>
      <c r="B76" s="18"/>
      <c r="C76" s="18"/>
      <c r="D76" s="18"/>
      <c r="E76" s="18"/>
      <c r="F76" s="18"/>
      <c r="G76" s="18"/>
      <c r="H76" s="18"/>
      <c r="I76" s="18"/>
      <c r="J76" s="18"/>
    </row>
    <row r="77" spans="1:10" x14ac:dyDescent="0.25">
      <c r="A77" s="17"/>
      <c r="B77" s="18"/>
      <c r="C77" s="18"/>
      <c r="D77" s="18"/>
      <c r="E77" s="18"/>
      <c r="F77" s="18"/>
      <c r="G77" s="18"/>
      <c r="H77" s="18"/>
      <c r="I77" s="18"/>
      <c r="J77" s="18"/>
    </row>
    <row r="78" spans="1:10" x14ac:dyDescent="0.25">
      <c r="A78" s="18"/>
      <c r="B78" s="18"/>
      <c r="C78" s="18"/>
      <c r="D78" s="18"/>
      <c r="E78" s="18"/>
      <c r="F78" s="18"/>
      <c r="G78" s="18"/>
      <c r="H78" s="18"/>
      <c r="I78" s="18"/>
      <c r="J78" s="18"/>
    </row>
    <row r="79" spans="1:10" x14ac:dyDescent="0.2">
      <c r="A79" s="243">
        <f>SUBTOTAL(103,FarmIDApp[Farm or Processing Site Name])</f>
        <v>0</v>
      </c>
      <c r="B79" s="244"/>
      <c r="C79" s="243"/>
      <c r="D79" s="244"/>
      <c r="E79" s="244">
        <f>SUBTOTAL(109,FarmIDApp[Nº Farm Units])</f>
        <v>0</v>
      </c>
      <c r="F79" s="244">
        <f>SUBTOTAL(109,FarmIDApp[Total Area (ha)
of the whole farm])</f>
        <v>0</v>
      </c>
      <c r="G79" s="244">
        <f>SUBTOTAL(109,FarmIDApp[Main Crop Production Area (Ha)])</f>
        <v>0</v>
      </c>
      <c r="H79" s="244">
        <f>SUBTOTAL(109,FarmIDApp[2nd Crop Production Area (Ha)])</f>
        <v>0</v>
      </c>
      <c r="I79" s="244">
        <f>SUBTOTAL(109,FarmIDApp[3rd Crop Production Area (Ha)])</f>
        <v>0</v>
      </c>
      <c r="J79" s="244">
        <f>SUBTOTAL(109,FarmIDApp[4th Crop Production Area (Ha)])</f>
        <v>0</v>
      </c>
    </row>
    <row r="80" spans="1:10" ht="30" customHeight="1" x14ac:dyDescent="0.25"/>
    <row r="81" spans="1:11" x14ac:dyDescent="0.25">
      <c r="A81" s="77" t="s">
        <v>1213</v>
      </c>
      <c r="B81" s="74"/>
      <c r="C81" s="74"/>
      <c r="D81" s="74"/>
      <c r="E81" s="74"/>
      <c r="F81" s="74"/>
      <c r="G81" s="74"/>
      <c r="H81" s="74"/>
      <c r="I81" s="74"/>
      <c r="J81" s="74"/>
      <c r="K81" s="9"/>
    </row>
    <row r="82" spans="1:11" ht="42" customHeight="1" x14ac:dyDescent="0.25">
      <c r="A82" s="541" t="s">
        <v>1248</v>
      </c>
      <c r="B82" s="542"/>
      <c r="C82" s="542"/>
      <c r="D82" s="542"/>
      <c r="E82" s="542"/>
      <c r="F82" s="542"/>
      <c r="G82" s="542"/>
      <c r="H82" s="542"/>
      <c r="I82" s="542"/>
      <c r="J82" s="542"/>
      <c r="K82" s="543"/>
    </row>
    <row r="83" spans="1:11" ht="51" x14ac:dyDescent="0.25">
      <c r="A83" s="101" t="s">
        <v>98</v>
      </c>
      <c r="B83" s="99" t="s">
        <v>1214</v>
      </c>
      <c r="C83" s="99" t="s">
        <v>1215</v>
      </c>
      <c r="D83" s="99" t="s">
        <v>1216</v>
      </c>
      <c r="E83" s="102" t="s">
        <v>99</v>
      </c>
      <c r="F83" s="102" t="s">
        <v>100</v>
      </c>
      <c r="G83" s="102" t="s">
        <v>101</v>
      </c>
      <c r="H83" s="102" t="s">
        <v>102</v>
      </c>
      <c r="I83" s="102" t="s">
        <v>1346</v>
      </c>
    </row>
    <row r="84" spans="1:11" x14ac:dyDescent="0.25">
      <c r="A84" s="13">
        <f t="shared" ref="A84:A92" si="0">A62</f>
        <v>0</v>
      </c>
      <c r="B84" s="14"/>
      <c r="C84" s="15"/>
      <c r="D84" s="15"/>
      <c r="E84" s="15"/>
      <c r="F84" s="15"/>
      <c r="G84" s="15"/>
      <c r="H84" s="15"/>
      <c r="I84" s="15"/>
    </row>
    <row r="85" spans="1:11" x14ac:dyDescent="0.25">
      <c r="A85" s="13">
        <f t="shared" si="0"/>
        <v>0</v>
      </c>
      <c r="B85" s="14"/>
      <c r="C85" s="15"/>
      <c r="D85" s="15"/>
      <c r="E85" s="15"/>
      <c r="F85" s="15"/>
      <c r="G85" s="15"/>
      <c r="H85" s="15"/>
      <c r="I85" s="15"/>
    </row>
    <row r="86" spans="1:11" x14ac:dyDescent="0.25">
      <c r="A86" s="13">
        <f t="shared" si="0"/>
        <v>0</v>
      </c>
      <c r="B86" s="14"/>
      <c r="C86" s="15"/>
      <c r="D86" s="15"/>
      <c r="E86" s="15"/>
      <c r="F86" s="15"/>
      <c r="G86" s="15"/>
      <c r="H86" s="15"/>
      <c r="I86" s="15"/>
    </row>
    <row r="87" spans="1:11" x14ac:dyDescent="0.25">
      <c r="A87" s="13">
        <f t="shared" si="0"/>
        <v>0</v>
      </c>
      <c r="B87" s="14"/>
      <c r="C87" s="15"/>
      <c r="D87" s="15"/>
      <c r="E87" s="15"/>
      <c r="F87" s="15"/>
      <c r="G87" s="15"/>
      <c r="H87" s="15"/>
      <c r="I87" s="15"/>
    </row>
    <row r="88" spans="1:11" x14ac:dyDescent="0.25">
      <c r="A88" s="13">
        <f t="shared" si="0"/>
        <v>0</v>
      </c>
      <c r="B88" s="14"/>
      <c r="C88" s="15"/>
      <c r="D88" s="15"/>
      <c r="E88" s="15"/>
      <c r="F88" s="15"/>
      <c r="G88" s="15"/>
      <c r="H88" s="15"/>
      <c r="I88" s="15"/>
    </row>
    <row r="89" spans="1:11" x14ac:dyDescent="0.25">
      <c r="A89" s="13">
        <f t="shared" si="0"/>
        <v>0</v>
      </c>
      <c r="B89" s="14"/>
      <c r="C89" s="15"/>
      <c r="D89" s="15"/>
      <c r="E89" s="15"/>
      <c r="F89" s="15"/>
      <c r="G89" s="15"/>
      <c r="H89" s="15"/>
      <c r="I89" s="15"/>
    </row>
    <row r="90" spans="1:11" x14ac:dyDescent="0.25">
      <c r="A90" s="13">
        <f t="shared" si="0"/>
        <v>0</v>
      </c>
      <c r="B90" s="14"/>
      <c r="C90" s="15"/>
      <c r="D90" s="15"/>
      <c r="E90" s="15"/>
      <c r="F90" s="15"/>
      <c r="G90" s="15"/>
      <c r="H90" s="15"/>
      <c r="I90" s="15"/>
    </row>
    <row r="91" spans="1:11" x14ac:dyDescent="0.25">
      <c r="A91" s="13">
        <f t="shared" si="0"/>
        <v>0</v>
      </c>
      <c r="B91" s="14"/>
      <c r="C91" s="15"/>
      <c r="D91" s="15"/>
      <c r="E91" s="15"/>
      <c r="F91" s="15"/>
      <c r="G91" s="15"/>
      <c r="H91" s="15"/>
      <c r="I91" s="15"/>
    </row>
    <row r="92" spans="1:11" x14ac:dyDescent="0.25">
      <c r="A92" s="13">
        <f t="shared" si="0"/>
        <v>0</v>
      </c>
      <c r="B92" s="14"/>
      <c r="C92" s="15"/>
      <c r="D92" s="15"/>
      <c r="E92" s="15"/>
      <c r="F92" s="15"/>
      <c r="G92" s="15"/>
      <c r="H92" s="15"/>
      <c r="I92" s="15"/>
    </row>
    <row r="93" spans="1:11" x14ac:dyDescent="0.25">
      <c r="A93" s="13">
        <f t="shared" ref="A93:A99" si="1">A71</f>
        <v>0</v>
      </c>
      <c r="B93" s="14"/>
      <c r="C93" s="15"/>
      <c r="D93" s="15"/>
      <c r="E93" s="15"/>
      <c r="F93" s="15"/>
      <c r="G93" s="15"/>
      <c r="H93" s="15"/>
      <c r="I93" s="15"/>
    </row>
    <row r="94" spans="1:11" x14ac:dyDescent="0.25">
      <c r="A94" s="13">
        <f t="shared" si="1"/>
        <v>0</v>
      </c>
      <c r="B94" s="14"/>
      <c r="C94" s="15"/>
      <c r="D94" s="15"/>
      <c r="E94" s="15"/>
      <c r="F94" s="15"/>
      <c r="G94" s="15"/>
      <c r="H94" s="15"/>
      <c r="I94" s="15"/>
    </row>
    <row r="95" spans="1:11" x14ac:dyDescent="0.25">
      <c r="A95" s="13">
        <f t="shared" si="1"/>
        <v>0</v>
      </c>
      <c r="B95" s="14"/>
      <c r="C95" s="15"/>
      <c r="D95" s="15"/>
      <c r="E95" s="15"/>
      <c r="F95" s="15"/>
      <c r="G95" s="15"/>
      <c r="H95" s="15"/>
      <c r="I95" s="15"/>
    </row>
    <row r="96" spans="1:11" x14ac:dyDescent="0.25">
      <c r="A96" s="13">
        <f t="shared" si="1"/>
        <v>0</v>
      </c>
      <c r="B96" s="14"/>
      <c r="C96" s="15"/>
      <c r="D96" s="15"/>
      <c r="E96" s="15"/>
      <c r="F96" s="15"/>
      <c r="G96" s="15"/>
      <c r="H96" s="15"/>
      <c r="I96" s="15"/>
    </row>
    <row r="97" spans="1:12" x14ac:dyDescent="0.25">
      <c r="A97" s="13">
        <f t="shared" si="1"/>
        <v>0</v>
      </c>
      <c r="B97" s="15"/>
      <c r="C97" s="15"/>
      <c r="D97" s="15"/>
      <c r="E97" s="15"/>
      <c r="F97" s="15"/>
      <c r="G97" s="15"/>
      <c r="H97" s="15"/>
      <c r="I97" s="15"/>
    </row>
    <row r="98" spans="1:12" x14ac:dyDescent="0.25">
      <c r="A98" s="13">
        <f t="shared" si="1"/>
        <v>0</v>
      </c>
      <c r="B98" s="15"/>
      <c r="C98" s="15"/>
      <c r="D98" s="15"/>
      <c r="E98" s="15"/>
      <c r="F98" s="15"/>
      <c r="G98" s="15"/>
      <c r="H98" s="15"/>
      <c r="I98" s="15"/>
    </row>
    <row r="99" spans="1:12" x14ac:dyDescent="0.25">
      <c r="A99" s="13">
        <f t="shared" si="1"/>
        <v>0</v>
      </c>
      <c r="B99" s="15"/>
      <c r="C99" s="15"/>
      <c r="D99" s="15"/>
      <c r="E99" s="15"/>
      <c r="F99" s="15"/>
      <c r="G99" s="15"/>
      <c r="H99" s="15"/>
      <c r="I99" s="15"/>
    </row>
    <row r="100" spans="1:12" x14ac:dyDescent="0.25">
      <c r="A100" s="16">
        <f>A78</f>
        <v>0</v>
      </c>
      <c r="B100" s="15"/>
      <c r="C100" s="15"/>
      <c r="D100" s="15"/>
      <c r="E100" s="15"/>
      <c r="F100" s="15"/>
      <c r="G100" s="15"/>
      <c r="H100" s="15"/>
      <c r="I100" s="15"/>
    </row>
    <row r="101" spans="1:12" x14ac:dyDescent="0.2">
      <c r="A101" s="243"/>
      <c r="B101" s="245">
        <f>SUBTOTAL(109,FarmIDLandUse[Protected Area (ha) inside the farm])</f>
        <v>0</v>
      </c>
      <c r="C101" s="246">
        <f>SUBTOTAL(109,FarmIDLandUse[Area (ha) under irrigation])</f>
        <v>0</v>
      </c>
      <c r="D101" s="246">
        <f>SUBTOTAL(109,FarmIDLandUse[Area (ha) pruned this year])</f>
        <v>0</v>
      </c>
      <c r="E101" s="246">
        <f>SUBTOTAL(109,FarmIDLandUse[Nº of Nursery/ Greenhouse facilities])</f>
        <v>0</v>
      </c>
      <c r="F101" s="246">
        <f>SUBTOTAL(109,FarmIDLandUse[Nº of Drying Facilities])</f>
        <v>0</v>
      </c>
      <c r="G101" s="246">
        <f>SUBTOTAL(109,FarmIDLandUse[Nº of Warehousing facilities])</f>
        <v>0</v>
      </c>
      <c r="H101" s="246">
        <f>SUBTOTAL(109,FarmIDLandUse[Nº of Milling/ Washing Station facilities])</f>
        <v>0</v>
      </c>
      <c r="I101" s="246">
        <f>SUBTOTAL(109,FarmIDLandUse[Nº of packing + other facilities processing semi-finished and/or finished products])</f>
        <v>0</v>
      </c>
    </row>
    <row r="102" spans="1:12" ht="30" customHeight="1" x14ac:dyDescent="0.25"/>
    <row r="103" spans="1:12" x14ac:dyDescent="0.25">
      <c r="A103" s="77" t="s">
        <v>103</v>
      </c>
      <c r="B103" s="74"/>
      <c r="C103" s="74"/>
      <c r="D103" s="74"/>
      <c r="E103" s="74"/>
      <c r="F103" s="74"/>
      <c r="G103" s="74"/>
      <c r="H103" s="74"/>
      <c r="I103" s="74"/>
      <c r="J103" s="74"/>
      <c r="K103" s="74"/>
      <c r="L103" s="9"/>
    </row>
    <row r="104" spans="1:12" ht="31.5" customHeight="1" x14ac:dyDescent="0.25">
      <c r="A104" s="541" t="s">
        <v>1217</v>
      </c>
      <c r="B104" s="542"/>
      <c r="C104" s="542"/>
      <c r="D104" s="542"/>
      <c r="E104" s="542"/>
      <c r="F104" s="542"/>
      <c r="G104" s="542"/>
      <c r="H104" s="542"/>
      <c r="I104" s="542"/>
      <c r="J104" s="542"/>
      <c r="K104" s="542"/>
      <c r="L104" s="19"/>
    </row>
    <row r="105" spans="1:12" ht="38.25" x14ac:dyDescent="0.25">
      <c r="A105" s="101" t="s">
        <v>104</v>
      </c>
      <c r="B105" s="103" t="s">
        <v>105</v>
      </c>
      <c r="C105" s="103" t="s">
        <v>106</v>
      </c>
      <c r="D105" s="103" t="s">
        <v>107</v>
      </c>
      <c r="E105" s="103" t="s">
        <v>108</v>
      </c>
      <c r="F105" s="103" t="s">
        <v>109</v>
      </c>
      <c r="G105" s="103" t="s">
        <v>110</v>
      </c>
      <c r="H105" s="104" t="s">
        <v>111</v>
      </c>
      <c r="I105" s="99" t="s">
        <v>112</v>
      </c>
      <c r="J105" s="104" t="s">
        <v>113</v>
      </c>
      <c r="K105" s="99" t="s">
        <v>114</v>
      </c>
      <c r="L105" s="35" t="s">
        <v>115</v>
      </c>
    </row>
    <row r="106" spans="1:12" x14ac:dyDescent="0.25">
      <c r="A106" s="13">
        <f t="shared" ref="A106:A121" si="2">A84</f>
        <v>0</v>
      </c>
      <c r="B106" s="17"/>
      <c r="C106" s="48"/>
      <c r="D106" s="49"/>
      <c r="E106" s="50"/>
      <c r="F106" s="50"/>
      <c r="G106" s="50"/>
      <c r="H106" s="50"/>
      <c r="I106" s="50"/>
      <c r="J106" s="50"/>
      <c r="K106" s="50"/>
      <c r="L106" s="50"/>
    </row>
    <row r="107" spans="1:12" x14ac:dyDescent="0.25">
      <c r="A107" s="13">
        <f t="shared" si="2"/>
        <v>0</v>
      </c>
      <c r="B107" s="17"/>
      <c r="C107" s="48"/>
      <c r="D107" s="49"/>
      <c r="E107" s="50"/>
      <c r="F107" s="50"/>
      <c r="G107" s="50"/>
      <c r="H107" s="50"/>
      <c r="I107" s="50"/>
      <c r="J107" s="50"/>
      <c r="K107" s="50"/>
      <c r="L107" s="50"/>
    </row>
    <row r="108" spans="1:12" x14ac:dyDescent="0.25">
      <c r="A108" s="13">
        <f t="shared" si="2"/>
        <v>0</v>
      </c>
      <c r="B108" s="17"/>
      <c r="C108" s="48"/>
      <c r="D108" s="49"/>
      <c r="E108" s="50"/>
      <c r="F108" s="50"/>
      <c r="G108" s="50"/>
      <c r="H108" s="50"/>
      <c r="I108" s="50"/>
      <c r="J108" s="50"/>
      <c r="K108" s="50"/>
      <c r="L108" s="50"/>
    </row>
    <row r="109" spans="1:12" x14ac:dyDescent="0.25">
      <c r="A109" s="13">
        <f t="shared" si="2"/>
        <v>0</v>
      </c>
      <c r="B109" s="17"/>
      <c r="C109" s="48"/>
      <c r="D109" s="49"/>
      <c r="E109" s="50"/>
      <c r="F109" s="50"/>
      <c r="G109" s="50"/>
      <c r="H109" s="50"/>
      <c r="I109" s="50"/>
      <c r="J109" s="50"/>
      <c r="K109" s="50"/>
      <c r="L109" s="50"/>
    </row>
    <row r="110" spans="1:12" x14ac:dyDescent="0.25">
      <c r="A110" s="13">
        <f t="shared" si="2"/>
        <v>0</v>
      </c>
      <c r="B110" s="17"/>
      <c r="C110" s="48"/>
      <c r="D110" s="49"/>
      <c r="E110" s="50"/>
      <c r="F110" s="50"/>
      <c r="G110" s="50"/>
      <c r="H110" s="50"/>
      <c r="I110" s="50"/>
      <c r="J110" s="50"/>
      <c r="K110" s="50"/>
      <c r="L110" s="50"/>
    </row>
    <row r="111" spans="1:12" x14ac:dyDescent="0.25">
      <c r="A111" s="13">
        <f t="shared" si="2"/>
        <v>0</v>
      </c>
      <c r="B111" s="17"/>
      <c r="C111" s="48"/>
      <c r="D111" s="49"/>
      <c r="E111" s="50"/>
      <c r="F111" s="50"/>
      <c r="G111" s="50"/>
      <c r="H111" s="50"/>
      <c r="I111" s="50"/>
      <c r="J111" s="50"/>
      <c r="K111" s="50"/>
      <c r="L111" s="50"/>
    </row>
    <row r="112" spans="1:12" x14ac:dyDescent="0.25">
      <c r="A112" s="13">
        <f t="shared" si="2"/>
        <v>0</v>
      </c>
      <c r="B112" s="17"/>
      <c r="C112" s="48"/>
      <c r="D112" s="49"/>
      <c r="E112" s="50"/>
      <c r="F112" s="50"/>
      <c r="G112" s="50"/>
      <c r="H112" s="50"/>
      <c r="I112" s="50"/>
      <c r="J112" s="50"/>
      <c r="K112" s="50"/>
      <c r="L112" s="50"/>
    </row>
    <row r="113" spans="1:12" x14ac:dyDescent="0.25">
      <c r="A113" s="13">
        <f t="shared" si="2"/>
        <v>0</v>
      </c>
      <c r="B113" s="17"/>
      <c r="C113" s="48"/>
      <c r="D113" s="49"/>
      <c r="E113" s="50"/>
      <c r="F113" s="50"/>
      <c r="G113" s="50"/>
      <c r="H113" s="50"/>
      <c r="I113" s="50"/>
      <c r="J113" s="50"/>
      <c r="K113" s="50"/>
      <c r="L113" s="50"/>
    </row>
    <row r="114" spans="1:12" x14ac:dyDescent="0.25">
      <c r="A114" s="13">
        <f t="shared" si="2"/>
        <v>0</v>
      </c>
      <c r="B114" s="17"/>
      <c r="C114" s="48"/>
      <c r="D114" s="49"/>
      <c r="E114" s="50"/>
      <c r="F114" s="50"/>
      <c r="G114" s="50"/>
      <c r="H114" s="50"/>
      <c r="I114" s="50"/>
      <c r="J114" s="50"/>
      <c r="K114" s="50"/>
      <c r="L114" s="50"/>
    </row>
    <row r="115" spans="1:12" x14ac:dyDescent="0.25">
      <c r="A115" s="13">
        <f t="shared" si="2"/>
        <v>0</v>
      </c>
      <c r="B115" s="17"/>
      <c r="C115" s="48"/>
      <c r="D115" s="49"/>
      <c r="E115" s="50"/>
      <c r="F115" s="50"/>
      <c r="G115" s="50"/>
      <c r="H115" s="50"/>
      <c r="I115" s="50"/>
      <c r="J115" s="50"/>
      <c r="K115" s="50"/>
      <c r="L115" s="50"/>
    </row>
    <row r="116" spans="1:12" x14ac:dyDescent="0.25">
      <c r="A116" s="13">
        <f t="shared" si="2"/>
        <v>0</v>
      </c>
      <c r="B116" s="17"/>
      <c r="C116" s="48"/>
      <c r="D116" s="49"/>
      <c r="E116" s="50"/>
      <c r="F116" s="50"/>
      <c r="G116" s="50"/>
      <c r="H116" s="50"/>
      <c r="I116" s="50"/>
      <c r="J116" s="50"/>
      <c r="K116" s="50"/>
      <c r="L116" s="50"/>
    </row>
    <row r="117" spans="1:12" x14ac:dyDescent="0.25">
      <c r="A117" s="13">
        <f t="shared" si="2"/>
        <v>0</v>
      </c>
      <c r="B117" s="17"/>
      <c r="C117" s="48"/>
      <c r="D117" s="49"/>
      <c r="E117" s="50"/>
      <c r="F117" s="50"/>
      <c r="G117" s="50"/>
      <c r="H117" s="50"/>
      <c r="I117" s="50"/>
      <c r="J117" s="50"/>
      <c r="K117" s="50"/>
      <c r="L117" s="50"/>
    </row>
    <row r="118" spans="1:12" x14ac:dyDescent="0.25">
      <c r="A118" s="13">
        <f t="shared" si="2"/>
        <v>0</v>
      </c>
      <c r="B118" s="17"/>
      <c r="C118" s="48"/>
      <c r="D118" s="49"/>
      <c r="E118" s="50"/>
      <c r="F118" s="50"/>
      <c r="G118" s="50"/>
      <c r="H118" s="50"/>
      <c r="I118" s="50"/>
      <c r="J118" s="50"/>
      <c r="K118" s="50"/>
      <c r="L118" s="50"/>
    </row>
    <row r="119" spans="1:12" x14ac:dyDescent="0.25">
      <c r="A119" s="13">
        <f t="shared" si="2"/>
        <v>0</v>
      </c>
      <c r="B119" s="17"/>
      <c r="C119" s="48"/>
      <c r="D119" s="50"/>
      <c r="E119" s="50"/>
      <c r="F119" s="50"/>
      <c r="G119" s="50"/>
      <c r="H119" s="50"/>
      <c r="I119" s="50"/>
      <c r="J119" s="50"/>
      <c r="K119" s="50"/>
      <c r="L119" s="50"/>
    </row>
    <row r="120" spans="1:12" x14ac:dyDescent="0.25">
      <c r="A120" s="13">
        <f t="shared" si="2"/>
        <v>0</v>
      </c>
      <c r="B120" s="17"/>
      <c r="C120" s="48"/>
      <c r="D120" s="50"/>
      <c r="E120" s="50"/>
      <c r="F120" s="50"/>
      <c r="G120" s="50"/>
      <c r="H120" s="50"/>
      <c r="I120" s="50"/>
      <c r="J120" s="50"/>
      <c r="K120" s="50"/>
      <c r="L120" s="50"/>
    </row>
    <row r="121" spans="1:12" x14ac:dyDescent="0.25">
      <c r="A121" s="13">
        <f t="shared" si="2"/>
        <v>0</v>
      </c>
      <c r="B121" s="17"/>
      <c r="C121" s="48"/>
      <c r="D121" s="50"/>
      <c r="E121" s="50"/>
      <c r="F121" s="50"/>
      <c r="G121" s="50"/>
      <c r="H121" s="50"/>
      <c r="I121" s="50"/>
      <c r="J121" s="50"/>
      <c r="K121" s="50"/>
      <c r="L121" s="50"/>
    </row>
    <row r="122" spans="1:12" x14ac:dyDescent="0.25">
      <c r="A122" s="16">
        <f>A100</f>
        <v>0</v>
      </c>
      <c r="B122" s="18"/>
      <c r="C122" s="51"/>
      <c r="D122" s="50"/>
      <c r="E122" s="50"/>
      <c r="F122" s="50"/>
      <c r="G122" s="50"/>
      <c r="H122" s="50"/>
      <c r="I122" s="50"/>
      <c r="J122" s="50"/>
      <c r="K122" s="50"/>
      <c r="L122" s="50"/>
    </row>
    <row r="123" spans="1:12" x14ac:dyDescent="0.2">
      <c r="A123" s="243"/>
      <c r="B123" s="459">
        <f>SUBTOTAL(109,FarmIDWorkers[Permanent Male Workers])</f>
        <v>0</v>
      </c>
      <c r="C123" s="247">
        <f>SUBTOTAL(109,FarmIDWorkers[Permanent Female Workers])</f>
        <v>0</v>
      </c>
      <c r="D123" s="247">
        <f>SUBTOTAL(109,FarmIDWorkers[Temporary Male Workers])</f>
        <v>0</v>
      </c>
      <c r="E123" s="248">
        <f>SUBTOTAL(109,FarmIDWorkers[Temporary Female Workers])</f>
        <v>0</v>
      </c>
      <c r="F123" s="248">
        <f>SUBTOTAL(109,FarmIDWorkers[Migrant Male Workers])</f>
        <v>0</v>
      </c>
      <c r="G123" s="248">
        <f>SUBTOTAL(109,FarmIDWorkers[Migrant Female Workers])</f>
        <v>0</v>
      </c>
      <c r="H123" s="248">
        <f>SUBTOTAL(109,FarmIDWorkers[Workers &lt;18 years])</f>
        <v>0</v>
      </c>
      <c r="I123" s="248">
        <f>SUBTOTAL(109,FarmIDWorkers[Unionized Workers])</f>
        <v>0</v>
      </c>
      <c r="J123" s="248">
        <f>SUBTOTAL(109,FarmIDWorkers[Name of the Unions])</f>
        <v>0</v>
      </c>
      <c r="K123" s="248">
        <f>SUBTOTAL(109,FarmIDWorkers['# Houses provided to workers in harvest peak])</f>
        <v>0</v>
      </c>
      <c r="L123" s="248">
        <f>SUBTOTAL(109,FarmIDWorkers[Workers living on the farm in harvest peak])</f>
        <v>0</v>
      </c>
    </row>
    <row r="126" spans="1:12" x14ac:dyDescent="0.25">
      <c r="A126" s="77" t="s">
        <v>1249</v>
      </c>
      <c r="B126" s="74"/>
      <c r="C126" s="74"/>
      <c r="D126" s="74"/>
      <c r="E126" s="74"/>
      <c r="F126" s="74"/>
      <c r="G126" s="74"/>
      <c r="H126" s="74"/>
      <c r="I126" s="74"/>
      <c r="J126" s="74"/>
      <c r="K126" s="9"/>
    </row>
    <row r="127" spans="1:12" ht="25.5" customHeight="1" x14ac:dyDescent="0.25">
      <c r="A127" s="541" t="s">
        <v>1250</v>
      </c>
      <c r="B127" s="542"/>
      <c r="C127" s="542"/>
      <c r="D127" s="542"/>
      <c r="E127" s="542"/>
      <c r="F127" s="542"/>
      <c r="G127" s="542"/>
      <c r="H127" s="542"/>
      <c r="I127" s="542"/>
      <c r="J127" s="542"/>
      <c r="K127" s="543"/>
    </row>
    <row r="129" spans="1:11" ht="30.75" customHeight="1" x14ac:dyDescent="0.25">
      <c r="A129" s="593" t="s">
        <v>116</v>
      </c>
      <c r="B129" s="593"/>
      <c r="C129" s="596"/>
      <c r="D129" s="596"/>
      <c r="E129" s="596"/>
      <c r="F129" s="596"/>
      <c r="G129" s="596"/>
      <c r="H129" s="596"/>
    </row>
    <row r="130" spans="1:11" ht="27" customHeight="1" x14ac:dyDescent="0.25">
      <c r="A130" s="594" t="s">
        <v>117</v>
      </c>
      <c r="B130" s="594"/>
      <c r="C130" s="596"/>
      <c r="D130" s="596"/>
      <c r="E130" s="596"/>
      <c r="F130" s="596"/>
      <c r="G130" s="596"/>
      <c r="H130" s="596"/>
    </row>
    <row r="131" spans="1:11" ht="27" customHeight="1" x14ac:dyDescent="0.25">
      <c r="A131" s="595" t="s">
        <v>118</v>
      </c>
      <c r="B131" s="595"/>
      <c r="C131" s="596"/>
      <c r="D131" s="596"/>
      <c r="E131" s="596"/>
      <c r="F131" s="596"/>
      <c r="G131" s="596"/>
      <c r="H131" s="596"/>
    </row>
    <row r="133" spans="1:11" x14ac:dyDescent="0.25">
      <c r="A133" s="77" t="s">
        <v>119</v>
      </c>
      <c r="B133" s="74"/>
      <c r="C133" s="74"/>
      <c r="D133" s="74"/>
      <c r="E133" s="74"/>
      <c r="F133" s="74"/>
      <c r="G133" s="74"/>
      <c r="H133" s="74"/>
      <c r="I133" s="74"/>
      <c r="J133" s="74"/>
      <c r="K133" s="9"/>
    </row>
    <row r="134" spans="1:11" ht="27" customHeight="1" x14ac:dyDescent="0.25">
      <c r="A134" s="541" t="s">
        <v>1251</v>
      </c>
      <c r="B134" s="525"/>
      <c r="C134" s="525"/>
      <c r="D134" s="525"/>
      <c r="E134" s="525"/>
      <c r="F134" s="525"/>
      <c r="G134" s="525"/>
      <c r="H134" s="525"/>
      <c r="I134" s="525"/>
      <c r="J134" s="525"/>
      <c r="K134" s="526"/>
    </row>
    <row r="136" spans="1:11" ht="15" customHeight="1" x14ac:dyDescent="0.25">
      <c r="B136" s="544" t="s">
        <v>1252</v>
      </c>
      <c r="C136" s="545"/>
      <c r="D136" s="203"/>
      <c r="G136" s="576" t="s">
        <v>1321</v>
      </c>
      <c r="H136" s="592"/>
      <c r="I136" s="592"/>
      <c r="J136" s="592"/>
      <c r="K136" s="592"/>
    </row>
    <row r="137" spans="1:11" x14ac:dyDescent="0.25">
      <c r="D137" s="106"/>
      <c r="G137" s="549" t="s">
        <v>120</v>
      </c>
      <c r="H137" s="550"/>
      <c r="I137" s="431" t="s">
        <v>121</v>
      </c>
      <c r="J137" s="431" t="s">
        <v>122</v>
      </c>
      <c r="K137" s="431" t="s">
        <v>123</v>
      </c>
    </row>
    <row r="138" spans="1:11" ht="12.6" customHeight="1" x14ac:dyDescent="0.25">
      <c r="B138" s="549" t="s">
        <v>124</v>
      </c>
      <c r="C138" s="550"/>
      <c r="D138" s="464">
        <f>A62</f>
        <v>0</v>
      </c>
      <c r="G138" s="555" t="s">
        <v>1319</v>
      </c>
      <c r="H138" s="556"/>
      <c r="I138" s="451" t="s">
        <v>1320</v>
      </c>
      <c r="J138" s="232" t="s">
        <v>19</v>
      </c>
      <c r="K138" s="249"/>
    </row>
    <row r="139" spans="1:11" x14ac:dyDescent="0.25">
      <c r="G139" s="555" t="s">
        <v>1181</v>
      </c>
      <c r="H139" s="556"/>
      <c r="I139" s="451" t="s">
        <v>1322</v>
      </c>
      <c r="J139" s="232" t="s">
        <v>248</v>
      </c>
      <c r="K139" s="249"/>
    </row>
    <row r="140" spans="1:11" ht="12.6" customHeight="1" x14ac:dyDescent="0.25">
      <c r="A140" s="597" t="s">
        <v>125</v>
      </c>
      <c r="B140" s="548" t="s">
        <v>126</v>
      </c>
      <c r="C140" s="548"/>
      <c r="D140" s="464">
        <f>FarmIDWorkers[[#Totals],[Permanent Male Workers]]+FarmIDWorkers[[#Totals],[Permanent Female Workers]]</f>
        <v>0</v>
      </c>
      <c r="E140" s="167"/>
      <c r="G140" s="555" t="s">
        <v>1325</v>
      </c>
      <c r="H140" s="556"/>
      <c r="I140" s="451" t="s">
        <v>1323</v>
      </c>
      <c r="J140" s="232" t="s">
        <v>1324</v>
      </c>
      <c r="K140" s="249"/>
    </row>
    <row r="141" spans="1:11" x14ac:dyDescent="0.25">
      <c r="A141" s="598"/>
      <c r="B141" s="548" t="s">
        <v>127</v>
      </c>
      <c r="C141" s="548"/>
      <c r="D141" s="464">
        <f>FarmIDWorkers[[#Totals],[Temporary Male Workers]]+FarmIDWorkers[[#Totals],[Temporary Female Workers]]</f>
        <v>0</v>
      </c>
      <c r="E141" s="107">
        <f>SUM(D140:D141)</f>
        <v>0</v>
      </c>
      <c r="G141" s="555" t="s">
        <v>1326</v>
      </c>
      <c r="H141" s="556"/>
      <c r="I141" s="451" t="s">
        <v>1323</v>
      </c>
      <c r="J141" s="232" t="s">
        <v>19</v>
      </c>
      <c r="K141" s="249"/>
    </row>
    <row r="142" spans="1:11" x14ac:dyDescent="0.25">
      <c r="A142" s="598"/>
      <c r="B142" s="549" t="s">
        <v>128</v>
      </c>
      <c r="C142" s="550"/>
      <c r="D142" s="464">
        <f>FarmIDWorkers[[#Totals],[Migrant Male Workers]]+FarmIDWorkers[[#Totals],[Migrant Female Workers]]</f>
        <v>0</v>
      </c>
      <c r="E142" s="61"/>
      <c r="G142" s="555" t="s">
        <v>1335</v>
      </c>
      <c r="H142" s="556"/>
      <c r="I142" s="451" t="s">
        <v>1323</v>
      </c>
      <c r="J142" s="232" t="s">
        <v>1327</v>
      </c>
      <c r="K142" s="249"/>
    </row>
    <row r="143" spans="1:11" ht="13.5" customHeight="1" x14ac:dyDescent="0.25">
      <c r="A143" s="598"/>
      <c r="B143" s="554" t="s">
        <v>129</v>
      </c>
      <c r="C143" s="554"/>
      <c r="D143" s="233">
        <f>IFERROR(FarmIDWorkers[[#Totals],[Permanent Male Workers]]/FarmIDWorkers[[#Totals],[Permanent Female Workers]],0)</f>
        <v>0</v>
      </c>
      <c r="E143" s="61"/>
      <c r="G143" s="228"/>
      <c r="H143" s="228"/>
      <c r="J143" s="109"/>
    </row>
    <row r="144" spans="1:11" ht="13.5" customHeight="1" x14ac:dyDescent="0.25">
      <c r="A144" s="598"/>
      <c r="B144" s="554" t="s">
        <v>1253</v>
      </c>
      <c r="C144" s="554"/>
      <c r="D144" s="233">
        <f>IFERROR(FarmIDWorkers[[#Totals],[Temporary Male Workers]]/FarmIDWorkers[[#Totals],[Temporary Female Workers]],0)</f>
        <v>0</v>
      </c>
      <c r="G144" s="599" t="s">
        <v>1328</v>
      </c>
      <c r="H144" s="599"/>
      <c r="I144" s="599"/>
      <c r="J144" s="599"/>
      <c r="K144" s="599"/>
    </row>
    <row r="145" spans="1:12" x14ac:dyDescent="0.25">
      <c r="A145" s="598"/>
      <c r="B145" s="546" t="s">
        <v>1254</v>
      </c>
      <c r="C145" s="547"/>
      <c r="D145" s="464">
        <f>FarmIDWorkers[[#Totals],[Workers &lt;18 years]]</f>
        <v>0</v>
      </c>
      <c r="F145" s="109"/>
    </row>
    <row r="146" spans="1:12" ht="13.5" customHeight="1" x14ac:dyDescent="0.25">
      <c r="A146" s="598"/>
      <c r="B146" s="546" t="s">
        <v>130</v>
      </c>
      <c r="C146" s="547"/>
      <c r="D146" s="108">
        <f>IFERROR(FarmIDWorkers[[#Totals],[Workers living on the farm in harvest peak]]/FarmIDWorkers[[#Totals],[Permanent Female Workers]],0)</f>
        <v>0</v>
      </c>
      <c r="F146" s="109"/>
      <c r="G146" s="228"/>
      <c r="H146" s="228"/>
      <c r="J146" s="109"/>
    </row>
    <row r="147" spans="1:12" ht="12.6" customHeight="1" x14ac:dyDescent="0.25">
      <c r="F147" s="109"/>
      <c r="G147" s="228"/>
      <c r="H147" s="228"/>
      <c r="J147" s="109"/>
    </row>
    <row r="148" spans="1:12" x14ac:dyDescent="0.25">
      <c r="A148" s="551" t="s">
        <v>131</v>
      </c>
      <c r="B148" s="548" t="s">
        <v>132</v>
      </c>
      <c r="C148" s="548"/>
      <c r="D148" s="463">
        <f>FarmIDApp[[#Totals],[Total Area (ha)
of the whole farm]]</f>
        <v>0</v>
      </c>
      <c r="F148" s="109"/>
      <c r="G148" s="228"/>
      <c r="H148" s="228"/>
      <c r="J148" s="109"/>
    </row>
    <row r="149" spans="1:12" x14ac:dyDescent="0.25">
      <c r="A149" s="552"/>
      <c r="B149" s="548" t="s">
        <v>133</v>
      </c>
      <c r="C149" s="548"/>
      <c r="D149" s="463">
        <f>FarmIDApp[[#Totals],[Main Crop Production Area (Ha)]]+FarmIDApp[[#Totals],[2nd Crop Production Area (Ha)]]+FarmIDApp[[#Totals],[3rd Crop Production Area (Ha)]]+FarmIDApp[[#Totals],[4th Crop Production Area (Ha)]]</f>
        <v>0</v>
      </c>
      <c r="F149" s="109"/>
      <c r="G149" s="228"/>
      <c r="H149" s="228"/>
      <c r="J149" s="109"/>
    </row>
    <row r="150" spans="1:12" x14ac:dyDescent="0.25">
      <c r="A150" s="552"/>
      <c r="B150" s="549" t="s">
        <v>134</v>
      </c>
      <c r="C150" s="550"/>
      <c r="D150" s="233">
        <f>FarmIDLandUse[[#Totals],[Protected Area (ha) inside the farm]]</f>
        <v>0</v>
      </c>
      <c r="F150" s="109"/>
      <c r="G150" s="228"/>
      <c r="H150" s="228"/>
      <c r="J150" s="109"/>
    </row>
    <row r="151" spans="1:12" x14ac:dyDescent="0.25">
      <c r="A151" s="553"/>
      <c r="B151" s="548" t="s">
        <v>135</v>
      </c>
      <c r="C151" s="548"/>
      <c r="D151" s="464">
        <f>FarmIDLandUse[[#Totals],[Nº of Nursery/ Greenhouse facilities]]+FarmIDLandUse[[#Totals],[Nº of Drying Facilities]]+FarmIDLandUse[[#Totals],[Nº of Warehousing facilities]]+FarmIDLandUse[[#Totals],[Nº of Milling/ Washing Station facilities]]+FarmIDLandUse[[#Totals],[Nº of packing + other facilities processing semi-finished and/or finished products]]</f>
        <v>0</v>
      </c>
      <c r="F151" s="109"/>
      <c r="G151" s="228"/>
      <c r="H151" s="228"/>
      <c r="J151" s="109"/>
    </row>
    <row r="152" spans="1:12" x14ac:dyDescent="0.25">
      <c r="A152" s="127"/>
      <c r="B152" s="138"/>
      <c r="C152" s="138"/>
      <c r="D152" s="229"/>
      <c r="F152" s="109"/>
      <c r="G152" s="228"/>
      <c r="H152" s="228"/>
      <c r="J152" s="109"/>
    </row>
    <row r="153" spans="1:12" ht="16.5" customHeight="1" x14ac:dyDescent="0.25">
      <c r="F153" s="109"/>
    </row>
    <row r="154" spans="1:12" x14ac:dyDescent="0.25">
      <c r="A154" s="5" t="s">
        <v>136</v>
      </c>
      <c r="B154" s="6"/>
      <c r="C154" s="6"/>
      <c r="D154" s="6"/>
      <c r="E154" s="6"/>
      <c r="F154" s="6"/>
      <c r="G154" s="6"/>
      <c r="H154" s="6"/>
      <c r="I154" s="6"/>
      <c r="J154" s="6"/>
      <c r="K154" s="111"/>
      <c r="L154" s="2"/>
    </row>
    <row r="155" spans="1:12" ht="57" customHeight="1" x14ac:dyDescent="0.25">
      <c r="A155" s="541" t="s">
        <v>1255</v>
      </c>
      <c r="B155" s="542"/>
      <c r="C155" s="542"/>
      <c r="D155" s="542"/>
      <c r="E155" s="542"/>
      <c r="F155" s="542"/>
      <c r="G155" s="542"/>
      <c r="H155" s="542"/>
      <c r="I155" s="542"/>
      <c r="J155" s="542"/>
      <c r="K155" s="543"/>
      <c r="L155" s="33"/>
    </row>
    <row r="156" spans="1:12" ht="135" customHeight="1" x14ac:dyDescent="0.25">
      <c r="A156" s="538" t="s">
        <v>1256</v>
      </c>
      <c r="B156" s="539"/>
      <c r="C156" s="539"/>
      <c r="D156" s="539"/>
      <c r="E156" s="539"/>
      <c r="F156" s="539"/>
      <c r="G156" s="539"/>
      <c r="H156" s="539"/>
      <c r="I156" s="539"/>
      <c r="J156" s="539"/>
      <c r="K156" s="540"/>
      <c r="L156" s="32"/>
    </row>
    <row r="157" spans="1:12" x14ac:dyDescent="0.25">
      <c r="F157" s="109"/>
      <c r="G157" s="109"/>
      <c r="H157" s="109"/>
      <c r="I157" s="109"/>
    </row>
    <row r="161" spans="1:12" x14ac:dyDescent="0.25">
      <c r="B161" s="68"/>
      <c r="C161" s="68"/>
      <c r="D161" s="591" t="s">
        <v>137</v>
      </c>
      <c r="E161" s="591"/>
      <c r="F161" s="591"/>
      <c r="G161" s="591"/>
    </row>
    <row r="162" spans="1:12" x14ac:dyDescent="0.2">
      <c r="B162" s="112"/>
      <c r="C162" s="112"/>
      <c r="D162" s="590" t="s">
        <v>138</v>
      </c>
      <c r="E162" s="590"/>
      <c r="F162" s="590"/>
      <c r="G162" s="590"/>
    </row>
    <row r="163" spans="1:12" x14ac:dyDescent="0.2">
      <c r="B163" s="112"/>
      <c r="C163" s="112"/>
      <c r="D163" s="590" t="str">
        <f>CONCATENATE(B20," ",D20)</f>
        <v xml:space="preserve"> </v>
      </c>
      <c r="E163" s="590"/>
      <c r="F163" s="590"/>
      <c r="G163" s="590"/>
    </row>
    <row r="164" spans="1:12" ht="15" customHeight="1" x14ac:dyDescent="0.25">
      <c r="B164" s="2"/>
      <c r="C164" s="2"/>
      <c r="E164" s="201" t="s">
        <v>61</v>
      </c>
      <c r="F164" s="201">
        <f>B35</f>
        <v>0</v>
      </c>
      <c r="G164" s="201"/>
    </row>
    <row r="165" spans="1:12" ht="15" customHeight="1" x14ac:dyDescent="0.25">
      <c r="B165" s="2"/>
      <c r="C165" s="2"/>
      <c r="E165" s="201"/>
      <c r="F165" s="201"/>
      <c r="G165" s="201"/>
    </row>
    <row r="166" spans="1:12" ht="15.75" customHeight="1" x14ac:dyDescent="0.25">
      <c r="A166" s="339" t="s">
        <v>139</v>
      </c>
      <c r="B166" s="159"/>
      <c r="C166" s="159"/>
      <c r="D166" s="159"/>
      <c r="E166" s="159"/>
      <c r="F166" s="159"/>
      <c r="G166" s="159"/>
      <c r="H166" s="159"/>
      <c r="I166" s="159"/>
      <c r="J166" s="159"/>
      <c r="K166" s="160"/>
      <c r="L166" s="2"/>
    </row>
    <row r="167" spans="1:12" ht="28.5" customHeight="1" x14ac:dyDescent="0.25">
      <c r="A167" s="541" t="s">
        <v>1295</v>
      </c>
      <c r="B167" s="542"/>
      <c r="C167" s="542"/>
      <c r="D167" s="542"/>
      <c r="E167" s="542"/>
      <c r="F167" s="542"/>
      <c r="G167" s="542"/>
      <c r="H167" s="542"/>
      <c r="I167" s="542"/>
      <c r="J167" s="542"/>
      <c r="K167" s="543"/>
      <c r="L167" s="2"/>
    </row>
    <row r="168" spans="1:12" ht="15" customHeight="1" x14ac:dyDescent="0.2">
      <c r="E168" s="335" t="s">
        <v>1218</v>
      </c>
      <c r="F168" s="340"/>
    </row>
    <row r="169" spans="1:12" x14ac:dyDescent="0.2">
      <c r="E169" s="335" t="s">
        <v>140</v>
      </c>
      <c r="F169" s="340"/>
    </row>
    <row r="170" spans="1:12" x14ac:dyDescent="0.2">
      <c r="D170" s="589" t="s">
        <v>1257</v>
      </c>
      <c r="E170" s="589"/>
      <c r="F170" s="288"/>
    </row>
    <row r="171" spans="1:12" x14ac:dyDescent="0.2">
      <c r="D171" s="589" t="s">
        <v>1219</v>
      </c>
      <c r="E171" s="589"/>
      <c r="F171" s="289"/>
    </row>
    <row r="172" spans="1:12" x14ac:dyDescent="0.2">
      <c r="E172" s="440" t="s">
        <v>1208</v>
      </c>
      <c r="F172" s="289"/>
    </row>
    <row r="1048576" spans="7:10" x14ac:dyDescent="0.25">
      <c r="G1048576" s="228"/>
      <c r="H1048576" s="228"/>
      <c r="J1048576" s="109"/>
    </row>
  </sheetData>
  <sheetProtection algorithmName="SHA-512" hashValue="l6FPDpHUeCYLRs+O8szZjArIPYnGnZFrf6DdhGh0ARZVKYONRJdpAbvCqa/9+d0d5LBxMwZ7LlrqZqDvRSMBXg==" saltValue="ny6PkTl7KGhSQmCt04TUxQ==" spinCount="100000" sheet="1" objects="1" scenarios="1"/>
  <mergeCells count="88">
    <mergeCell ref="G137:H137"/>
    <mergeCell ref="C131:H131"/>
    <mergeCell ref="A140:A146"/>
    <mergeCell ref="B142:C142"/>
    <mergeCell ref="B143:C143"/>
    <mergeCell ref="G140:H140"/>
    <mergeCell ref="G141:H141"/>
    <mergeCell ref="G142:H142"/>
    <mergeCell ref="B138:C138"/>
    <mergeCell ref="G144:K144"/>
    <mergeCell ref="A60:K60"/>
    <mergeCell ref="A82:K82"/>
    <mergeCell ref="A104:K104"/>
    <mergeCell ref="G136:K136"/>
    <mergeCell ref="A127:K127"/>
    <mergeCell ref="A129:B129"/>
    <mergeCell ref="A130:B130"/>
    <mergeCell ref="A131:B131"/>
    <mergeCell ref="C129:H129"/>
    <mergeCell ref="C130:H130"/>
    <mergeCell ref="D171:E171"/>
    <mergeCell ref="A167:K167"/>
    <mergeCell ref="D170:E170"/>
    <mergeCell ref="D163:G163"/>
    <mergeCell ref="D161:G161"/>
    <mergeCell ref="D162:G162"/>
    <mergeCell ref="A55:B55"/>
    <mergeCell ref="A56:B56"/>
    <mergeCell ref="A57:B57"/>
    <mergeCell ref="D26:E26"/>
    <mergeCell ref="A54:B54"/>
    <mergeCell ref="A44:B46"/>
    <mergeCell ref="A48:B50"/>
    <mergeCell ref="A53:B53"/>
    <mergeCell ref="A38:E40"/>
    <mergeCell ref="H52:K52"/>
    <mergeCell ref="A33:K33"/>
    <mergeCell ref="D29:E29"/>
    <mergeCell ref="J22:K22"/>
    <mergeCell ref="D23:E23"/>
    <mergeCell ref="J26:K26"/>
    <mergeCell ref="J23:K23"/>
    <mergeCell ref="J29:K29"/>
    <mergeCell ref="D28:E28"/>
    <mergeCell ref="J28:K28"/>
    <mergeCell ref="A156:K156"/>
    <mergeCell ref="A155:K155"/>
    <mergeCell ref="B136:C136"/>
    <mergeCell ref="A134:K134"/>
    <mergeCell ref="B146:C146"/>
    <mergeCell ref="B140:C140"/>
    <mergeCell ref="B141:C141"/>
    <mergeCell ref="B145:C145"/>
    <mergeCell ref="B150:C150"/>
    <mergeCell ref="A148:A151"/>
    <mergeCell ref="B151:C151"/>
    <mergeCell ref="B148:C148"/>
    <mergeCell ref="B144:C144"/>
    <mergeCell ref="B149:C149"/>
    <mergeCell ref="G138:H138"/>
    <mergeCell ref="G139:H139"/>
    <mergeCell ref="A10:B10"/>
    <mergeCell ref="A11:B11"/>
    <mergeCell ref="C17:E17"/>
    <mergeCell ref="A16:B17"/>
    <mergeCell ref="C10:F10"/>
    <mergeCell ref="C11:F11"/>
    <mergeCell ref="I17:K17"/>
    <mergeCell ref="C16:E16"/>
    <mergeCell ref="D22:E22"/>
    <mergeCell ref="J20:K20"/>
    <mergeCell ref="D20:E20"/>
    <mergeCell ref="A2:K2"/>
    <mergeCell ref="A3:K3"/>
    <mergeCell ref="A4:K4"/>
    <mergeCell ref="A5:K5"/>
    <mergeCell ref="I16:K16"/>
    <mergeCell ref="H9:K9"/>
    <mergeCell ref="C9:F9"/>
    <mergeCell ref="C14:E14"/>
    <mergeCell ref="I13:K13"/>
    <mergeCell ref="A8:K8"/>
    <mergeCell ref="H10:K10"/>
    <mergeCell ref="H11:K11"/>
    <mergeCell ref="I14:K14"/>
    <mergeCell ref="C13:E13"/>
    <mergeCell ref="A13:B14"/>
    <mergeCell ref="A9:B9"/>
  </mergeCells>
  <dataValidations xWindow="706" yWindow="384" count="8">
    <dataValidation type="whole" allowBlank="1" showInputMessage="1" showErrorMessage="1" sqref="D35" xr:uid="{A200E0A7-7B5D-4EA1-9590-EA51DBCCC084}">
      <formula1>1</formula1>
      <formula2>12</formula2>
    </dataValidation>
    <dataValidation type="list" allowBlank="1" showInputMessage="1" showErrorMessage="1" sqref="D37" xr:uid="{0EDF808F-BB70-4050-A510-2CE948F1A68B}">
      <formula1>INDIRECT(B37)</formula1>
    </dataValidation>
    <dataValidation type="date" allowBlank="1" showInputMessage="1" showErrorMessage="1" sqref="F171:F172 F164:G165 D136" xr:uid="{C31C43B6-DCFD-484C-B088-F27BFE0FE931}">
      <formula1>43831</formula1>
      <formula2>73415</formula2>
    </dataValidation>
    <dataValidation allowBlank="1" showInputMessage="1" showErrorMessage="1" promptTitle="Information" prompt="The name in the certificate should match the name of the registration in the Certification Platform (RACP). Please register your orgnaization such as: FARM NAME - Name of the Main Owner." sqref="G10" xr:uid="{0982C6CC-F945-45F3-BCB8-10783D9517BD}"/>
    <dataValidation type="list" allowBlank="1" showInputMessage="1" showErrorMessage="1" sqref="H41:K41" xr:uid="{EB4249B3-8033-4E25-813E-BA76F6A2E003}">
      <formula1>INDIRECT(H40)</formula1>
    </dataValidation>
    <dataValidation allowBlank="1" showInputMessage="1" showErrorMessage="1" promptTitle="Info" prompt="You obtain this upon registration in the Rainforest Alliance Certification Platform." sqref="A36" xr:uid="{77EDDA62-0FC4-4E46-9A2F-599F50F46F2D}"/>
    <dataValidation allowBlank="1" showInputMessage="1" showErrorMessage="1" promptTitle="Info" prompt="If your country provided you a Farm ID, please provide as it is mandatory if applicable." sqref="C61" xr:uid="{C8B296DF-525F-4D79-837E-983831649BC2}"/>
    <dataValidation allowBlank="1" showInputMessage="1" showErrorMessage="1" promptTitle="Info" prompt="Check Annex S1 for full definition" sqref="B83" xr:uid="{7247598C-5708-4FEB-BDC9-022620301C87}"/>
  </dataValidations>
  <pageMargins left="0.511811024" right="0.511811024" top="0.78740157499999996" bottom="0.78740157499999996" header="0.31496062000000002" footer="0.31496062000000002"/>
  <pageSetup orientation="portrait" verticalDpi="1200" r:id="rId1"/>
  <drawing r:id="rId2"/>
  <tableParts count="3">
    <tablePart r:id="rId3"/>
    <tablePart r:id="rId4"/>
    <tablePart r:id="rId5"/>
  </tableParts>
  <extLst>
    <ext xmlns:x14="http://schemas.microsoft.com/office/spreadsheetml/2009/9/main" uri="{78C0D931-6437-407d-A8EE-F0AAD7539E65}">
      <x14:conditionalFormattings>
        <x14:conditionalFormatting xmlns:xm="http://schemas.microsoft.com/office/excel/2006/main">
          <x14:cfRule type="expression" priority="6" id="{8CB5DBDA-E735-44A4-B051-81066CDCECD1}">
            <xm:f>Factors!$R$23=2</xm:f>
            <x14:dxf>
              <font>
                <color rgb="FF175259"/>
              </font>
            </x14:dxf>
          </x14:cfRule>
          <xm:sqref>F53:F57</xm:sqref>
        </x14:conditionalFormatting>
        <x14:conditionalFormatting xmlns:xm="http://schemas.microsoft.com/office/excel/2006/main">
          <x14:cfRule type="expression" priority="5" id="{168C3040-1406-49F3-961E-CD0C4DFD58C5}">
            <xm:f>'https://raorg.sharepoint.com/sites/StandardsAssurance/Shared Documents/4. Global Quality of Implementation/LATAM/A.Brazil and South America/6.New Standard 2020/3.RA 2020 Templates/Version 1.1/[210326_Templates_Groups_v1.1.xlsx]Factors'!#REF!=2</xm:f>
            <x14:dxf>
              <fill>
                <patternFill>
                  <bgColor rgb="FFFF7373"/>
                </patternFill>
              </fill>
            </x14:dxf>
          </x14:cfRule>
          <xm:sqref>C44:E46</xm:sqref>
        </x14:conditionalFormatting>
        <x14:conditionalFormatting xmlns:xm="http://schemas.microsoft.com/office/excel/2006/main">
          <x14:cfRule type="cellIs" priority="4" operator="equal" id="{8FB664BC-A2ED-45BC-A831-20AC3DF382AB}">
            <xm:f>'Hidden Lists'!$F$29</xm:f>
            <x14:dxf>
              <font>
                <color rgb="FF9C0006"/>
              </font>
              <fill>
                <patternFill>
                  <bgColor rgb="FFFFC7CE"/>
                </patternFill>
              </fill>
            </x14:dxf>
          </x14:cfRule>
          <xm:sqref>F170</xm:sqref>
        </x14:conditionalFormatting>
        <x14:conditionalFormatting xmlns:xm="http://schemas.microsoft.com/office/excel/2006/main">
          <x14:cfRule type="expression" priority="1" id="{6B78AD48-B4C6-427F-8720-27F445244745}">
            <xm:f>'https://raorg.sharepoint.com/sites/StandardsAssurance/Shared Documents/4. Global Quality of Implementation/LATAM/A.Brazil and South America/6.New Standard 2020/3.RA 2020 Templates/Version 1.1/[210326_Templates_Groups_v1.1.xlsx]Factors'!#REF!=2</xm:f>
            <x14:dxf>
              <fill>
                <patternFill>
                  <bgColor rgb="FFFF7373"/>
                </patternFill>
              </fill>
            </x14:dxf>
          </x14:cfRule>
          <xm:sqref>C48:E50</xm:sqref>
        </x14:conditionalFormatting>
      </x14:conditionalFormattings>
    </ext>
    <ext xmlns:x14="http://schemas.microsoft.com/office/spreadsheetml/2009/9/main" uri="{CCE6A557-97BC-4b89-ADB6-D9C93CAAB3DF}">
      <x14:dataValidations xmlns:xm="http://schemas.microsoft.com/office/excel/2006/main" xWindow="706" yWindow="384" count="8">
        <x14:dataValidation type="list" allowBlank="1" showInputMessage="1" showErrorMessage="1" xr:uid="{F119FC2B-BE48-41C6-9840-6646B5CF572A}">
          <x14:formula1>
            <xm:f>'Hidden Lists'!$A$4:$A$199</xm:f>
          </x14:formula1>
          <xm:sqref>I14 I17</xm:sqref>
        </x14:dataValidation>
        <x14:dataValidation type="list" allowBlank="1" showInputMessage="1" showErrorMessage="1" xr:uid="{59DF1302-533D-447D-9DB7-5C1F7FA394FA}">
          <x14:formula1>
            <xm:f>'Hidden Lists'!$F$11:$F$12</xm:f>
          </x14:formula1>
          <xm:sqref>K138:K142</xm:sqref>
        </x14:dataValidation>
        <x14:dataValidation type="list" allowBlank="1" showInputMessage="1" showErrorMessage="1" xr:uid="{582FE5B0-E49F-48CA-9C7B-D6383B271D3A}">
          <x14:formula1>
            <xm:f>'Hidden Lists'!$F$24:$F$25</xm:f>
          </x14:formula1>
          <xm:sqref>B62:B78</xm:sqref>
        </x14:dataValidation>
        <x14:dataValidation type="list" allowBlank="1" showInputMessage="1" showErrorMessage="1" xr:uid="{C5772DCD-821E-43FD-A3BE-1317EB00C0E8}">
          <x14:formula1>
            <xm:f>'Hidden Lists'!$C$10:$C$12</xm:f>
          </x14:formula1>
          <xm:sqref>D36</xm:sqref>
        </x14:dataValidation>
        <x14:dataValidation type="list" allowBlank="1" showInputMessage="1" showErrorMessage="1" xr:uid="{85BB3D24-8806-49ED-BDB4-D30B77CE8685}">
          <x14:formula1>
            <xm:f>'Hidden Lists'!$F$28:$F$29</xm:f>
          </x14:formula1>
          <xm:sqref>F170</xm:sqref>
        </x14:dataValidation>
        <x14:dataValidation type="list" allowBlank="1" showInputMessage="1" showErrorMessage="1" xr:uid="{687896B9-28EC-47C9-A0E7-3E73EDE227C1}">
          <x14:formula1>
            <xm:f>'Hidden Lists'!$I$26:$I$28</xm:f>
          </x14:formula1>
          <xm:sqref>H50:K50</xm:sqref>
        </x14:dataValidation>
        <x14:dataValidation type="list" allowBlank="1" showInputMessage="1" showErrorMessage="1" xr:uid="{89D7F82E-5286-4143-8D08-C484DDBFB2D7}">
          <x14:formula1>
            <xm:f>'Hidden Lists'!$F$3:$F$4</xm:f>
          </x14:formula1>
          <xm:sqref>F168:F169</xm:sqref>
        </x14:dataValidation>
        <x14:dataValidation type="list" allowBlank="1" showInputMessage="1" showErrorMessage="1" xr:uid="{04409059-8FDC-4A61-9077-9BC62B0C78D7}">
          <x14:formula1>
            <xm:f>'Crop List'!$E$3:$E$10</xm:f>
          </x14:formula1>
          <xm:sqref>H40:K40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46C5E-D425-4FD2-B978-930DA1E16A83}">
  <sheetPr>
    <tabColor rgb="FF94BA29"/>
  </sheetPr>
  <dimension ref="A1:P141"/>
  <sheetViews>
    <sheetView zoomScale="85" zoomScaleNormal="85" zoomScaleSheetLayoutView="85" workbookViewId="0">
      <selection activeCell="C1" sqref="C1"/>
    </sheetView>
  </sheetViews>
  <sheetFormatPr defaultColWidth="9.140625" defaultRowHeight="13.5" x14ac:dyDescent="0.25"/>
  <cols>
    <col min="1" max="1" width="27.42578125" style="7" customWidth="1"/>
    <col min="2" max="2" width="25" style="7" customWidth="1"/>
    <col min="3" max="3" width="16.7109375" style="7" bestFit="1" customWidth="1"/>
    <col min="4" max="4" width="44.5703125" style="7" customWidth="1"/>
    <col min="5" max="5" width="28.28515625" style="7" customWidth="1"/>
    <col min="6" max="9" width="9.140625" style="7"/>
    <col min="10" max="10" width="9.140625" style="7" customWidth="1"/>
    <col min="11" max="16384" width="9.140625" style="7"/>
  </cols>
  <sheetData>
    <row r="1" spans="1:13" x14ac:dyDescent="0.25">
      <c r="A1" s="73"/>
      <c r="B1" s="74"/>
      <c r="C1" s="74"/>
      <c r="D1" s="114"/>
      <c r="E1" s="200" t="str">
        <f>'1.Application Form'!K1</f>
        <v>Version 1.1 July 2021</v>
      </c>
      <c r="G1" s="61"/>
      <c r="H1" s="61"/>
      <c r="I1" s="61"/>
      <c r="J1" s="61"/>
      <c r="K1" s="61"/>
      <c r="L1" s="61"/>
    </row>
    <row r="2" spans="1:13" ht="20.25" x14ac:dyDescent="0.25">
      <c r="A2" s="504" t="s">
        <v>1345</v>
      </c>
      <c r="B2" s="505"/>
      <c r="C2" s="505"/>
      <c r="D2" s="505"/>
      <c r="E2" s="506"/>
      <c r="G2" s="61"/>
      <c r="H2" s="61"/>
      <c r="I2" s="61"/>
      <c r="J2" s="61"/>
      <c r="K2" s="61"/>
      <c r="L2" s="61"/>
    </row>
    <row r="3" spans="1:13" ht="33.75" customHeight="1" x14ac:dyDescent="0.25">
      <c r="A3" s="507" t="str">
        <f>'1.Application Form'!A3:K3</f>
        <v>For Farm Certificate Holders &amp; Applicants
Single farm and Multi-farm certification</v>
      </c>
      <c r="B3" s="508"/>
      <c r="C3" s="508"/>
      <c r="D3" s="508"/>
      <c r="E3" s="509"/>
      <c r="G3" s="61"/>
      <c r="H3" s="61"/>
      <c r="I3" s="61"/>
      <c r="J3" s="61"/>
      <c r="K3" s="61"/>
      <c r="L3" s="61"/>
      <c r="M3" s="61"/>
    </row>
    <row r="4" spans="1:13" ht="14.25" x14ac:dyDescent="0.25">
      <c r="A4" s="510" t="str">
        <f>'1.Application Form'!A4:K4</f>
        <v>Sustainable Agriculture Standard 2020 v1.1</v>
      </c>
      <c r="B4" s="511"/>
      <c r="C4" s="511"/>
      <c r="D4" s="511"/>
      <c r="E4" s="512"/>
      <c r="G4" s="61"/>
      <c r="H4" s="61"/>
      <c r="I4" s="61"/>
      <c r="J4" s="61"/>
      <c r="K4" s="61"/>
      <c r="L4" s="61"/>
      <c r="M4" s="61"/>
    </row>
    <row r="5" spans="1:13" x14ac:dyDescent="0.25">
      <c r="G5" s="61"/>
      <c r="H5" s="61"/>
      <c r="I5" s="61"/>
      <c r="J5" s="61"/>
      <c r="K5" s="61"/>
      <c r="L5" s="61"/>
      <c r="M5" s="61"/>
    </row>
    <row r="6" spans="1:13" x14ac:dyDescent="0.25">
      <c r="A6" s="77" t="s">
        <v>1258</v>
      </c>
      <c r="B6" s="74"/>
      <c r="C6" s="74"/>
      <c r="D6" s="74"/>
      <c r="E6" s="9"/>
      <c r="G6" s="61"/>
      <c r="H6" s="61"/>
      <c r="I6" s="61"/>
      <c r="J6" s="61"/>
      <c r="K6" s="61"/>
      <c r="L6" s="61"/>
      <c r="M6" s="61"/>
    </row>
    <row r="7" spans="1:13" x14ac:dyDescent="0.25">
      <c r="A7" s="524" t="s">
        <v>143</v>
      </c>
      <c r="B7" s="525"/>
      <c r="C7" s="525"/>
      <c r="D7" s="525"/>
      <c r="E7" s="526"/>
      <c r="G7" s="61"/>
      <c r="H7" s="61"/>
      <c r="I7" s="61"/>
      <c r="J7" s="61"/>
      <c r="K7" s="61"/>
      <c r="L7" s="61"/>
      <c r="M7" s="61"/>
    </row>
    <row r="8" spans="1:13" ht="26.25" customHeight="1" x14ac:dyDescent="0.25">
      <c r="A8" s="636" t="s">
        <v>144</v>
      </c>
      <c r="B8" s="637"/>
      <c r="C8" s="633">
        <f>'1.Application Form'!H10</f>
        <v>0</v>
      </c>
      <c r="D8" s="634"/>
      <c r="E8" s="635"/>
      <c r="G8" s="61"/>
      <c r="H8" s="61"/>
      <c r="I8" s="61"/>
      <c r="J8" s="61"/>
      <c r="K8" s="61"/>
      <c r="L8" s="61"/>
      <c r="M8" s="61"/>
    </row>
    <row r="9" spans="1:13" x14ac:dyDescent="0.25">
      <c r="A9" s="535" t="s">
        <v>145</v>
      </c>
      <c r="B9" s="638"/>
      <c r="C9" s="633">
        <f>'1.Application Form'!C9</f>
        <v>0</v>
      </c>
      <c r="D9" s="634"/>
      <c r="E9" s="635"/>
      <c r="G9" s="61"/>
      <c r="H9" s="61"/>
      <c r="I9" s="61"/>
      <c r="J9" s="61"/>
      <c r="K9" s="61"/>
      <c r="L9" s="61"/>
      <c r="M9" s="61"/>
    </row>
    <row r="10" spans="1:13" x14ac:dyDescent="0.25">
      <c r="A10" s="40"/>
      <c r="B10" s="41"/>
      <c r="C10" s="40"/>
      <c r="D10" s="40"/>
      <c r="E10" s="40"/>
      <c r="G10" s="61"/>
      <c r="H10" s="61"/>
      <c r="I10" s="61"/>
      <c r="J10" s="61"/>
      <c r="K10" s="61"/>
      <c r="L10" s="61"/>
      <c r="M10" s="61"/>
    </row>
    <row r="11" spans="1:13" ht="15" customHeight="1" x14ac:dyDescent="0.25">
      <c r="A11" s="44" t="s">
        <v>1259</v>
      </c>
      <c r="B11" s="633">
        <f>'1.Application Form'!C13</f>
        <v>0</v>
      </c>
      <c r="C11" s="634"/>
      <c r="D11" s="634"/>
      <c r="E11" s="635"/>
      <c r="G11" s="61"/>
      <c r="H11" s="61"/>
      <c r="I11" s="61"/>
      <c r="J11" s="61"/>
      <c r="K11" s="61"/>
      <c r="L11" s="61"/>
      <c r="M11" s="61"/>
    </row>
    <row r="12" spans="1:13" x14ac:dyDescent="0.25">
      <c r="A12" s="45" t="s">
        <v>45</v>
      </c>
      <c r="B12" s="230">
        <f>'1.Application Form'!I13</f>
        <v>0</v>
      </c>
      <c r="C12" s="52" t="s">
        <v>44</v>
      </c>
      <c r="D12" s="230">
        <f>'1.Application Form'!G13</f>
        <v>0</v>
      </c>
      <c r="E12" s="40"/>
      <c r="G12" s="61"/>
      <c r="H12" s="61"/>
      <c r="I12" s="61"/>
      <c r="J12" s="61"/>
      <c r="K12" s="61"/>
      <c r="L12" s="61"/>
      <c r="M12" s="61"/>
    </row>
    <row r="13" spans="1:13" x14ac:dyDescent="0.25">
      <c r="A13" s="46" t="s">
        <v>47</v>
      </c>
      <c r="B13" s="230">
        <f>'1.Application Form'!I14</f>
        <v>0</v>
      </c>
      <c r="C13" s="40"/>
      <c r="D13" s="40"/>
      <c r="E13" s="40"/>
      <c r="G13" s="61"/>
      <c r="H13" s="61"/>
      <c r="I13" s="61"/>
      <c r="J13" s="61"/>
      <c r="K13" s="61"/>
      <c r="L13" s="61"/>
      <c r="M13" s="61"/>
    </row>
    <row r="14" spans="1:13" x14ac:dyDescent="0.25">
      <c r="A14" s="41"/>
      <c r="B14" s="40"/>
      <c r="C14" s="40"/>
      <c r="D14" s="40"/>
      <c r="E14" s="40"/>
      <c r="G14" s="61"/>
      <c r="H14" s="61"/>
      <c r="I14" s="61"/>
      <c r="J14" s="61"/>
      <c r="K14" s="61"/>
      <c r="L14" s="61"/>
      <c r="M14" s="61"/>
    </row>
    <row r="15" spans="1:13" ht="15" customHeight="1" x14ac:dyDescent="0.2">
      <c r="A15" s="70" t="s">
        <v>146</v>
      </c>
      <c r="B15" s="639">
        <f>'1.Application Form'!H20</f>
        <v>0</v>
      </c>
      <c r="C15" s="640"/>
      <c r="D15" s="641"/>
      <c r="E15" s="40"/>
      <c r="G15" s="61"/>
      <c r="H15" s="61"/>
      <c r="I15" s="61"/>
      <c r="J15" s="61"/>
      <c r="K15" s="61"/>
      <c r="L15" s="61"/>
      <c r="M15" s="61"/>
    </row>
    <row r="16" spans="1:13" x14ac:dyDescent="0.25">
      <c r="A16" s="36" t="s">
        <v>1260</v>
      </c>
      <c r="B16" s="231">
        <f>'1.Application Form'!H22</f>
        <v>0</v>
      </c>
      <c r="C16" s="42" t="s">
        <v>57</v>
      </c>
      <c r="D16" s="230">
        <f>'1.Application Form'!J23</f>
        <v>0</v>
      </c>
      <c r="E16" s="40"/>
      <c r="G16" s="61"/>
      <c r="H16" s="61"/>
      <c r="I16" s="61"/>
      <c r="J16" s="61"/>
      <c r="K16" s="61"/>
      <c r="L16" s="61"/>
      <c r="M16" s="61"/>
    </row>
    <row r="17" spans="1:13" x14ac:dyDescent="0.25">
      <c r="A17" s="40"/>
      <c r="B17" s="40"/>
      <c r="C17" s="40"/>
      <c r="D17" s="40"/>
      <c r="E17" s="40"/>
      <c r="G17" s="61"/>
      <c r="H17" s="61"/>
      <c r="I17" s="61"/>
      <c r="J17" s="61"/>
      <c r="K17" s="61"/>
      <c r="L17" s="61"/>
      <c r="M17" s="61"/>
    </row>
    <row r="18" spans="1:13" ht="38.25" x14ac:dyDescent="0.25">
      <c r="A18" s="202" t="s">
        <v>147</v>
      </c>
      <c r="B18" s="290"/>
      <c r="C18" s="40"/>
      <c r="D18" s="40"/>
      <c r="E18" s="40"/>
      <c r="G18" s="61"/>
      <c r="H18" s="61"/>
      <c r="I18" s="61"/>
      <c r="J18" s="61"/>
      <c r="K18" s="61"/>
      <c r="L18" s="61"/>
      <c r="M18" s="61"/>
    </row>
    <row r="19" spans="1:13" x14ac:dyDescent="0.25">
      <c r="A19" s="40"/>
      <c r="B19" s="40"/>
      <c r="C19" s="40"/>
      <c r="D19" s="40"/>
      <c r="E19" s="40"/>
      <c r="G19" s="61"/>
      <c r="H19" s="61"/>
      <c r="I19" s="61"/>
      <c r="J19" s="61"/>
      <c r="K19" s="61"/>
      <c r="L19" s="61"/>
      <c r="M19" s="61"/>
    </row>
    <row r="20" spans="1:13" x14ac:dyDescent="0.25">
      <c r="A20" s="77" t="s">
        <v>148</v>
      </c>
      <c r="B20" s="74"/>
      <c r="C20" s="74"/>
      <c r="D20" s="74"/>
      <c r="E20" s="9"/>
      <c r="G20" s="61"/>
      <c r="H20" s="61"/>
      <c r="I20" s="61"/>
      <c r="J20" s="61"/>
      <c r="K20" s="61"/>
      <c r="L20" s="61"/>
      <c r="M20" s="61"/>
    </row>
    <row r="21" spans="1:13" ht="51" customHeight="1" x14ac:dyDescent="0.25">
      <c r="A21" s="541" t="s">
        <v>1261</v>
      </c>
      <c r="B21" s="525"/>
      <c r="C21" s="525"/>
      <c r="D21" s="525"/>
      <c r="E21" s="526"/>
      <c r="G21" s="61"/>
      <c r="H21" s="61"/>
      <c r="I21" s="61"/>
      <c r="J21" s="61"/>
      <c r="K21" s="61"/>
      <c r="L21" s="61"/>
      <c r="M21" s="61"/>
    </row>
    <row r="22" spans="1:13" x14ac:dyDescent="0.25">
      <c r="A22" s="122"/>
      <c r="B22" s="190"/>
      <c r="C22" s="190"/>
      <c r="D22" s="190"/>
      <c r="E22" s="190"/>
      <c r="G22" s="61"/>
      <c r="H22" s="61"/>
      <c r="I22" s="61"/>
      <c r="J22" s="61"/>
      <c r="K22" s="61"/>
      <c r="L22" s="61"/>
      <c r="M22" s="61"/>
    </row>
    <row r="23" spans="1:13" x14ac:dyDescent="0.25">
      <c r="A23" s="202" t="s">
        <v>1262</v>
      </c>
      <c r="B23" s="290"/>
      <c r="C23" s="190"/>
      <c r="D23" s="115" t="s">
        <v>149</v>
      </c>
      <c r="E23" s="230" t="s">
        <v>150</v>
      </c>
      <c r="G23" s="61"/>
      <c r="H23" s="61"/>
      <c r="I23" s="61"/>
      <c r="J23" s="61"/>
      <c r="K23" s="61"/>
      <c r="L23" s="61"/>
      <c r="M23" s="61"/>
    </row>
    <row r="24" spans="1:13" x14ac:dyDescent="0.25">
      <c r="A24" s="115" t="s">
        <v>151</v>
      </c>
      <c r="B24" s="230" t="str">
        <f>'1.Application Form'!B37</f>
        <v>Farm</v>
      </c>
      <c r="D24" s="576" t="s">
        <v>152</v>
      </c>
      <c r="E24" s="577"/>
      <c r="G24" s="61"/>
      <c r="H24" s="61"/>
      <c r="I24" s="61"/>
      <c r="J24" s="61"/>
      <c r="K24" s="61"/>
      <c r="L24" s="61"/>
      <c r="M24" s="61"/>
    </row>
    <row r="25" spans="1:13" ht="13.5" customHeight="1" x14ac:dyDescent="0.25">
      <c r="A25" s="89" t="s">
        <v>63</v>
      </c>
      <c r="B25" s="191"/>
      <c r="D25" s="105" t="str">
        <f>'Hidden Lists'!C3</f>
        <v>Core Requirements</v>
      </c>
      <c r="E25" s="10"/>
      <c r="G25" s="61"/>
      <c r="H25" s="61"/>
      <c r="I25" s="61"/>
      <c r="J25" s="61"/>
      <c r="K25" s="61"/>
      <c r="L25" s="61"/>
      <c r="M25" s="61"/>
    </row>
    <row r="26" spans="1:13" ht="15" customHeight="1" x14ac:dyDescent="0.25">
      <c r="D26" s="105" t="str">
        <f>'Hidden Lists'!C4</f>
        <v>Mandatory Improvements</v>
      </c>
      <c r="E26" s="10"/>
      <c r="G26" s="61"/>
      <c r="H26" s="61"/>
      <c r="I26" s="61"/>
      <c r="J26" s="61"/>
      <c r="K26" s="61"/>
      <c r="L26" s="61"/>
      <c r="M26" s="61"/>
    </row>
    <row r="27" spans="1:13" ht="13.5" customHeight="1" x14ac:dyDescent="0.25">
      <c r="A27" s="116" t="s">
        <v>154</v>
      </c>
      <c r="B27" s="117" t="s">
        <v>155</v>
      </c>
      <c r="D27" s="105" t="str">
        <f>'Hidden Lists'!C5</f>
        <v>Self-selected Improvements</v>
      </c>
      <c r="E27" s="10"/>
      <c r="G27" s="61"/>
      <c r="H27" s="61"/>
      <c r="I27" s="61"/>
      <c r="J27" s="61"/>
      <c r="K27" s="61"/>
      <c r="L27" s="61"/>
      <c r="M27" s="61"/>
    </row>
    <row r="28" spans="1:13" ht="15" customHeight="1" x14ac:dyDescent="0.25">
      <c r="A28" s="250">
        <f>'1.Application Form'!H41</f>
        <v>0</v>
      </c>
      <c r="B28" s="118">
        <f>'1.Application Form'!H45</f>
        <v>0</v>
      </c>
      <c r="D28" s="105" t="str">
        <f>'Hidden Lists'!C6</f>
        <v>Mandatory Smart Meters</v>
      </c>
      <c r="E28" s="10"/>
      <c r="G28" s="61"/>
      <c r="H28" s="61"/>
      <c r="I28" s="61"/>
      <c r="J28" s="61"/>
      <c r="K28" s="61"/>
      <c r="L28" s="61"/>
      <c r="M28" s="61"/>
    </row>
    <row r="29" spans="1:13" ht="15" customHeight="1" x14ac:dyDescent="0.25">
      <c r="A29" s="251">
        <f>'1.Application Form'!I41</f>
        <v>0</v>
      </c>
      <c r="B29" s="110">
        <f>'1.Application Form'!I45</f>
        <v>0</v>
      </c>
      <c r="D29" s="105" t="str">
        <f>'Hidden Lists'!C7</f>
        <v>Self-selected Smart Meters</v>
      </c>
      <c r="E29" s="10"/>
      <c r="G29" s="61"/>
      <c r="H29" s="61"/>
      <c r="I29" s="61"/>
      <c r="J29" s="61"/>
      <c r="K29" s="61"/>
      <c r="L29" s="61"/>
      <c r="M29" s="61"/>
    </row>
    <row r="30" spans="1:13" ht="15" customHeight="1" x14ac:dyDescent="0.25">
      <c r="A30" s="252">
        <f>'1.Application Form'!J41</f>
        <v>0</v>
      </c>
      <c r="B30" s="110">
        <f>'1.Application Form'!J45</f>
        <v>0</v>
      </c>
      <c r="G30" s="61"/>
      <c r="H30" s="61"/>
      <c r="I30" s="61"/>
      <c r="J30" s="61"/>
      <c r="K30" s="61"/>
      <c r="L30" s="61"/>
      <c r="M30" s="61"/>
    </row>
    <row r="31" spans="1:13" ht="14.25" customHeight="1" x14ac:dyDescent="0.25">
      <c r="A31" s="252">
        <f>'1.Application Form'!K41</f>
        <v>0</v>
      </c>
      <c r="B31" s="110">
        <f>'1.Application Form'!K45</f>
        <v>0</v>
      </c>
      <c r="D31" s="204" t="s">
        <v>1265</v>
      </c>
      <c r="E31" s="217"/>
      <c r="G31" s="61"/>
      <c r="H31" s="61"/>
      <c r="I31" s="61"/>
      <c r="J31" s="61"/>
      <c r="K31" s="61"/>
      <c r="L31" s="61"/>
      <c r="M31" s="61"/>
    </row>
    <row r="32" spans="1:13" ht="17.25" customHeight="1" x14ac:dyDescent="0.25">
      <c r="A32" s="119"/>
      <c r="B32" s="120"/>
      <c r="D32" s="204" t="s">
        <v>1266</v>
      </c>
      <c r="E32" s="217"/>
      <c r="G32" s="61"/>
      <c r="H32" s="61"/>
      <c r="I32" s="61"/>
      <c r="J32" s="61"/>
      <c r="K32" s="61"/>
      <c r="L32" s="61"/>
      <c r="M32" s="61"/>
    </row>
    <row r="33" spans="1:13" x14ac:dyDescent="0.25">
      <c r="A33" s="119"/>
      <c r="B33" s="120"/>
      <c r="D33" s="204" t="s">
        <v>1267</v>
      </c>
      <c r="E33" s="217"/>
      <c r="G33" s="61"/>
      <c r="H33" s="61"/>
      <c r="I33" s="61"/>
      <c r="J33" s="61"/>
      <c r="K33" s="61"/>
      <c r="L33" s="61"/>
      <c r="M33" s="61"/>
    </row>
    <row r="34" spans="1:13" x14ac:dyDescent="0.25">
      <c r="A34" s="119"/>
      <c r="B34" s="120"/>
      <c r="G34" s="61"/>
      <c r="H34" s="61"/>
      <c r="I34" s="61"/>
      <c r="J34" s="61"/>
      <c r="K34" s="61"/>
      <c r="L34" s="61"/>
      <c r="M34" s="61"/>
    </row>
    <row r="35" spans="1:13" ht="30" customHeight="1" x14ac:dyDescent="0.25">
      <c r="A35" s="44" t="s">
        <v>157</v>
      </c>
      <c r="B35" s="642"/>
      <c r="C35" s="643"/>
      <c r="D35" s="643"/>
      <c r="E35" s="644"/>
      <c r="G35" s="61"/>
      <c r="H35" s="61"/>
      <c r="I35" s="61"/>
      <c r="J35" s="61"/>
      <c r="K35" s="61"/>
      <c r="L35" s="61"/>
      <c r="M35" s="61"/>
    </row>
    <row r="36" spans="1:13" x14ac:dyDescent="0.25">
      <c r="A36" s="121"/>
      <c r="B36" s="122"/>
      <c r="C36" s="122"/>
      <c r="D36" s="122"/>
      <c r="E36" s="122"/>
      <c r="G36" s="61"/>
      <c r="J36" s="61"/>
      <c r="K36" s="61"/>
      <c r="L36" s="61"/>
      <c r="M36" s="61"/>
    </row>
    <row r="37" spans="1:13" x14ac:dyDescent="0.25">
      <c r="A37" s="77" t="s">
        <v>1281</v>
      </c>
      <c r="B37" s="74"/>
      <c r="C37" s="74"/>
      <c r="D37" s="74"/>
      <c r="E37" s="9"/>
      <c r="G37" s="61"/>
      <c r="H37" s="61"/>
      <c r="I37" s="61"/>
      <c r="J37" s="61"/>
      <c r="K37" s="61"/>
      <c r="L37" s="61"/>
      <c r="M37" s="61"/>
    </row>
    <row r="38" spans="1:13" ht="24" customHeight="1" x14ac:dyDescent="0.25">
      <c r="A38" s="541" t="s">
        <v>1268</v>
      </c>
      <c r="B38" s="542"/>
      <c r="C38" s="542"/>
      <c r="D38" s="542"/>
      <c r="E38" s="543"/>
      <c r="G38" s="61"/>
      <c r="H38" s="61"/>
      <c r="I38" s="61"/>
      <c r="J38" s="61"/>
      <c r="K38" s="61"/>
      <c r="L38" s="61"/>
      <c r="M38" s="61"/>
    </row>
    <row r="39" spans="1:13" ht="20.100000000000001" customHeight="1" x14ac:dyDescent="0.25">
      <c r="A39" s="123" t="s">
        <v>158</v>
      </c>
      <c r="B39" s="615"/>
      <c r="C39" s="615"/>
      <c r="D39" s="124" t="s">
        <v>159</v>
      </c>
      <c r="E39" s="10"/>
      <c r="G39" s="61"/>
      <c r="H39" s="61"/>
      <c r="I39" s="61"/>
      <c r="J39" s="61"/>
      <c r="K39" s="61"/>
      <c r="L39" s="61"/>
      <c r="M39" s="61"/>
    </row>
    <row r="40" spans="1:13" ht="20.100000000000001" customHeight="1" x14ac:dyDescent="0.25">
      <c r="A40" s="186" t="s">
        <v>161</v>
      </c>
      <c r="B40" s="615"/>
      <c r="C40" s="615"/>
      <c r="D40" s="630" t="str">
        <f>IFERROR(VLOOKUP(E39,'Hidden Lists'!$P$11:$Q$17,2,FALSE)," ")</f>
        <v xml:space="preserve"> </v>
      </c>
      <c r="E40" s="630"/>
      <c r="G40" s="61"/>
      <c r="H40" s="61"/>
      <c r="I40" s="61"/>
      <c r="J40" s="61"/>
      <c r="M40" s="61"/>
    </row>
    <row r="41" spans="1:13" ht="20.100000000000001" customHeight="1" x14ac:dyDescent="0.25">
      <c r="A41" s="187" t="s">
        <v>163</v>
      </c>
      <c r="B41" s="560"/>
      <c r="C41" s="615"/>
      <c r="D41" s="630"/>
      <c r="E41" s="630"/>
      <c r="G41" s="61"/>
      <c r="H41" s="61"/>
      <c r="I41" s="61"/>
      <c r="J41" s="61"/>
      <c r="M41" s="61"/>
    </row>
    <row r="42" spans="1:13" x14ac:dyDescent="0.25">
      <c r="A42" s="79"/>
      <c r="G42" s="61"/>
      <c r="H42" s="61"/>
      <c r="I42" s="61"/>
      <c r="J42" s="61"/>
      <c r="K42" s="61"/>
      <c r="L42" s="61"/>
      <c r="M42" s="61"/>
    </row>
    <row r="43" spans="1:13" ht="20.100000000000001" customHeight="1" x14ac:dyDescent="0.25">
      <c r="A43" s="123" t="s">
        <v>158</v>
      </c>
      <c r="B43" s="615"/>
      <c r="C43" s="615"/>
      <c r="D43" s="124" t="s">
        <v>159</v>
      </c>
      <c r="E43" s="10"/>
      <c r="G43" s="61"/>
      <c r="H43" s="61"/>
      <c r="I43" s="61"/>
      <c r="J43" s="61"/>
      <c r="K43" s="61"/>
      <c r="L43" s="61"/>
      <c r="M43" s="61"/>
    </row>
    <row r="44" spans="1:13" ht="20.100000000000001" customHeight="1" x14ac:dyDescent="0.25">
      <c r="A44" s="186" t="s">
        <v>161</v>
      </c>
      <c r="B44" s="615"/>
      <c r="C44" s="615"/>
      <c r="D44" s="630" t="str">
        <f>IFERROR(VLOOKUP(E43,'Hidden Lists'!$P$11:$Q$17,2,FALSE)," ")</f>
        <v xml:space="preserve"> </v>
      </c>
      <c r="E44" s="630"/>
      <c r="G44" s="61"/>
      <c r="H44" s="61"/>
      <c r="I44" s="61"/>
      <c r="J44" s="61"/>
      <c r="K44" s="61"/>
      <c r="L44" s="61"/>
      <c r="M44" s="61"/>
    </row>
    <row r="45" spans="1:13" ht="20.100000000000001" customHeight="1" x14ac:dyDescent="0.25">
      <c r="A45" s="187" t="s">
        <v>163</v>
      </c>
      <c r="B45" s="560"/>
      <c r="C45" s="615"/>
      <c r="D45" s="630"/>
      <c r="E45" s="630"/>
      <c r="G45" s="61"/>
      <c r="H45" s="61"/>
      <c r="I45" s="61"/>
      <c r="J45" s="61"/>
      <c r="K45" s="61"/>
      <c r="L45" s="61"/>
      <c r="M45" s="61"/>
    </row>
    <row r="46" spans="1:13" x14ac:dyDescent="0.25">
      <c r="G46" s="61"/>
      <c r="H46" s="61"/>
      <c r="I46" s="61"/>
      <c r="J46" s="61"/>
      <c r="K46" s="61"/>
      <c r="L46" s="61"/>
      <c r="M46" s="61"/>
    </row>
    <row r="47" spans="1:13" ht="20.100000000000001" customHeight="1" x14ac:dyDescent="0.25">
      <c r="A47" s="123" t="s">
        <v>158</v>
      </c>
      <c r="B47" s="615"/>
      <c r="C47" s="615"/>
      <c r="D47" s="124" t="s">
        <v>159</v>
      </c>
      <c r="E47" s="10"/>
      <c r="G47" s="61"/>
      <c r="H47" s="61"/>
      <c r="I47" s="61"/>
      <c r="J47" s="61"/>
      <c r="K47" s="61"/>
      <c r="L47" s="61"/>
    </row>
    <row r="48" spans="1:13" ht="20.100000000000001" customHeight="1" x14ac:dyDescent="0.25">
      <c r="A48" s="186" t="s">
        <v>161</v>
      </c>
      <c r="B48" s="615"/>
      <c r="C48" s="615"/>
      <c r="D48" s="630" t="str">
        <f>IFERROR(VLOOKUP(E47,'Hidden Lists'!$P$11:$Q$17,2,FALSE)," ")</f>
        <v xml:space="preserve"> </v>
      </c>
      <c r="E48" s="630"/>
      <c r="G48" s="61"/>
      <c r="H48" s="61"/>
      <c r="I48" s="61"/>
      <c r="J48" s="61"/>
      <c r="K48" s="61"/>
      <c r="L48" s="61"/>
    </row>
    <row r="49" spans="1:14" ht="20.100000000000001" customHeight="1" x14ac:dyDescent="0.25">
      <c r="A49" s="187" t="s">
        <v>163</v>
      </c>
      <c r="B49" s="560"/>
      <c r="C49" s="615"/>
      <c r="D49" s="630"/>
      <c r="E49" s="630"/>
      <c r="G49" s="61"/>
      <c r="H49" s="61"/>
      <c r="I49" s="61"/>
      <c r="J49" s="61"/>
      <c r="K49" s="61"/>
      <c r="L49" s="61"/>
    </row>
    <row r="50" spans="1:14" x14ac:dyDescent="0.25">
      <c r="A50" s="92"/>
      <c r="G50" s="61"/>
      <c r="H50" s="61"/>
      <c r="I50" s="61"/>
      <c r="J50" s="61"/>
      <c r="K50" s="61"/>
      <c r="L50" s="61"/>
    </row>
    <row r="51" spans="1:14" ht="20.100000000000001" customHeight="1" x14ac:dyDescent="0.25">
      <c r="A51" s="123" t="s">
        <v>158</v>
      </c>
      <c r="B51" s="615"/>
      <c r="C51" s="615"/>
      <c r="D51" s="124" t="s">
        <v>159</v>
      </c>
      <c r="E51" s="10"/>
      <c r="G51" s="61"/>
      <c r="H51" s="61"/>
      <c r="I51" s="61"/>
      <c r="J51" s="61"/>
      <c r="K51" s="61"/>
      <c r="L51" s="61"/>
    </row>
    <row r="52" spans="1:14" ht="20.100000000000001" customHeight="1" x14ac:dyDescent="0.25">
      <c r="A52" s="186" t="s">
        <v>161</v>
      </c>
      <c r="B52" s="615"/>
      <c r="C52" s="615"/>
      <c r="D52" s="630" t="str">
        <f>IFERROR(VLOOKUP(E51,'Hidden Lists'!$P$11:$Q$17,2,FALSE)," ")</f>
        <v xml:space="preserve"> </v>
      </c>
      <c r="E52" s="630"/>
      <c r="G52" s="61"/>
      <c r="H52" s="61"/>
      <c r="I52" s="61"/>
      <c r="J52" s="61"/>
      <c r="K52" s="61"/>
      <c r="L52" s="61"/>
    </row>
    <row r="53" spans="1:14" ht="20.100000000000001" customHeight="1" x14ac:dyDescent="0.25">
      <c r="A53" s="187" t="s">
        <v>163</v>
      </c>
      <c r="B53" s="560"/>
      <c r="C53" s="615"/>
      <c r="D53" s="630"/>
      <c r="E53" s="630"/>
      <c r="G53" s="61"/>
      <c r="H53" s="61"/>
      <c r="I53" s="61"/>
      <c r="J53" s="61"/>
      <c r="K53" s="61"/>
      <c r="L53" s="61"/>
    </row>
    <row r="54" spans="1:14" x14ac:dyDescent="0.25">
      <c r="G54" s="61"/>
      <c r="H54" s="61"/>
      <c r="I54" s="61"/>
      <c r="J54" s="61"/>
      <c r="K54" s="61"/>
      <c r="L54" s="61"/>
    </row>
    <row r="55" spans="1:14" ht="20.100000000000001" customHeight="1" x14ac:dyDescent="0.25">
      <c r="A55" s="123" t="s">
        <v>158</v>
      </c>
      <c r="B55" s="615"/>
      <c r="C55" s="615"/>
      <c r="D55" s="124" t="s">
        <v>159</v>
      </c>
      <c r="E55" s="10"/>
      <c r="G55" s="61"/>
      <c r="H55" s="61"/>
      <c r="I55" s="61"/>
      <c r="J55" s="61"/>
      <c r="K55" s="61"/>
      <c r="L55" s="61"/>
      <c r="M55" s="61"/>
      <c r="N55" s="61"/>
    </row>
    <row r="56" spans="1:14" ht="20.100000000000001" customHeight="1" x14ac:dyDescent="0.25">
      <c r="A56" s="186" t="s">
        <v>161</v>
      </c>
      <c r="B56" s="615"/>
      <c r="C56" s="615"/>
      <c r="D56" s="630" t="str">
        <f>IFERROR(VLOOKUP(E55,'Hidden Lists'!$P$11:$Q$17,2,FALSE)," ")</f>
        <v xml:space="preserve"> </v>
      </c>
      <c r="E56" s="630"/>
      <c r="G56" s="61"/>
      <c r="H56" s="61"/>
      <c r="I56" s="61"/>
      <c r="J56" s="61"/>
      <c r="K56" s="61"/>
      <c r="L56" s="61"/>
      <c r="M56" s="61"/>
      <c r="N56" s="61"/>
    </row>
    <row r="57" spans="1:14" ht="20.100000000000001" customHeight="1" x14ac:dyDescent="0.25">
      <c r="A57" s="187" t="s">
        <v>163</v>
      </c>
      <c r="B57" s="560"/>
      <c r="C57" s="615"/>
      <c r="D57" s="630"/>
      <c r="E57" s="630"/>
      <c r="G57" s="61"/>
      <c r="H57" s="61"/>
      <c r="I57" s="61"/>
      <c r="J57" s="61"/>
      <c r="K57" s="61"/>
      <c r="L57" s="61"/>
      <c r="M57" s="61"/>
      <c r="N57" s="61"/>
    </row>
    <row r="58" spans="1:14" x14ac:dyDescent="0.25">
      <c r="A58" s="92"/>
      <c r="G58" s="61"/>
      <c r="H58" s="61"/>
      <c r="I58" s="61"/>
      <c r="J58" s="61"/>
      <c r="K58" s="61"/>
      <c r="L58" s="61"/>
      <c r="M58" s="61"/>
      <c r="N58" s="61"/>
    </row>
    <row r="59" spans="1:14" ht="20.100000000000001" customHeight="1" x14ac:dyDescent="0.25">
      <c r="A59" s="123" t="s">
        <v>158</v>
      </c>
      <c r="B59" s="615"/>
      <c r="C59" s="615"/>
      <c r="D59" s="124" t="s">
        <v>159</v>
      </c>
      <c r="E59" s="10"/>
      <c r="G59" s="61"/>
      <c r="H59" s="61"/>
      <c r="I59" s="61"/>
      <c r="J59" s="61"/>
      <c r="K59" s="61"/>
      <c r="L59" s="61"/>
      <c r="M59" s="61"/>
      <c r="N59" s="61"/>
    </row>
    <row r="60" spans="1:14" ht="20.100000000000001" customHeight="1" x14ac:dyDescent="0.25">
      <c r="A60" s="186" t="s">
        <v>161</v>
      </c>
      <c r="B60" s="615"/>
      <c r="C60" s="615"/>
      <c r="D60" s="630" t="str">
        <f>IFERROR(VLOOKUP(E59,'Hidden Lists'!$P$11:$Q$17,2,FALSE)," ")</f>
        <v xml:space="preserve"> </v>
      </c>
      <c r="E60" s="630"/>
      <c r="G60" s="61"/>
      <c r="H60" s="61"/>
      <c r="I60" s="61"/>
      <c r="J60" s="61"/>
      <c r="K60" s="61"/>
      <c r="L60" s="61"/>
      <c r="M60" s="61"/>
      <c r="N60" s="61"/>
    </row>
    <row r="61" spans="1:14" ht="20.100000000000001" customHeight="1" x14ac:dyDescent="0.25">
      <c r="A61" s="187" t="s">
        <v>163</v>
      </c>
      <c r="B61" s="560"/>
      <c r="C61" s="615"/>
      <c r="D61" s="630"/>
      <c r="E61" s="630"/>
      <c r="G61" s="61"/>
      <c r="H61" s="61"/>
      <c r="I61" s="61"/>
      <c r="J61" s="61"/>
      <c r="K61" s="61"/>
      <c r="L61" s="61"/>
      <c r="M61" s="61"/>
      <c r="N61" s="61"/>
    </row>
    <row r="62" spans="1:14" x14ac:dyDescent="0.25">
      <c r="G62" s="61"/>
      <c r="H62" s="61"/>
      <c r="I62" s="61"/>
      <c r="J62" s="61"/>
      <c r="K62" s="61"/>
      <c r="L62" s="61"/>
      <c r="M62" s="61"/>
      <c r="N62" s="61"/>
    </row>
    <row r="63" spans="1:14" x14ac:dyDescent="0.25">
      <c r="A63" s="77" t="s">
        <v>169</v>
      </c>
      <c r="B63" s="74"/>
      <c r="C63" s="74"/>
      <c r="D63" s="74"/>
      <c r="E63" s="9"/>
      <c r="G63" s="61"/>
      <c r="H63" s="61"/>
      <c r="I63" s="61"/>
      <c r="J63" s="61"/>
      <c r="K63" s="61"/>
      <c r="L63" s="61"/>
      <c r="M63" s="61"/>
      <c r="N63" s="61"/>
    </row>
    <row r="64" spans="1:14" ht="42.75" customHeight="1" x14ac:dyDescent="0.25">
      <c r="A64" s="541" t="s">
        <v>1269</v>
      </c>
      <c r="B64" s="542"/>
      <c r="C64" s="542"/>
      <c r="D64" s="542"/>
      <c r="E64" s="543"/>
      <c r="G64" s="61"/>
      <c r="H64" s="166"/>
      <c r="I64" s="61"/>
      <c r="J64" s="61"/>
      <c r="K64" s="61"/>
      <c r="L64" s="61"/>
      <c r="M64" s="61"/>
      <c r="N64" s="61"/>
    </row>
    <row r="65" spans="1:16" x14ac:dyDescent="0.25">
      <c r="G65" s="61"/>
      <c r="H65" s="61"/>
      <c r="I65" s="61"/>
      <c r="J65" s="61"/>
      <c r="K65" s="61"/>
      <c r="L65" s="61"/>
      <c r="M65" s="61"/>
      <c r="N65" s="61"/>
    </row>
    <row r="66" spans="1:16" x14ac:dyDescent="0.25">
      <c r="A66" s="52" t="s">
        <v>1220</v>
      </c>
      <c r="B66" s="165">
        <f>'1.Application Form'!F172</f>
        <v>0</v>
      </c>
      <c r="C66" s="600" t="s">
        <v>1270</v>
      </c>
      <c r="D66" s="601"/>
      <c r="E66" s="632"/>
      <c r="G66" s="61"/>
      <c r="H66" s="166"/>
      <c r="I66" s="61"/>
      <c r="J66" s="61"/>
      <c r="K66" s="61"/>
      <c r="L66" s="61"/>
      <c r="M66" s="61"/>
      <c r="N66" s="61"/>
    </row>
    <row r="67" spans="1:16" x14ac:dyDescent="0.25">
      <c r="G67" s="61"/>
      <c r="H67" s="166"/>
      <c r="I67" s="61"/>
      <c r="J67" s="61"/>
      <c r="K67" s="61"/>
      <c r="L67" s="61"/>
      <c r="M67" s="61"/>
      <c r="N67" s="61"/>
    </row>
    <row r="68" spans="1:16" ht="15.75" x14ac:dyDescent="0.25">
      <c r="A68" s="219" t="s">
        <v>1271</v>
      </c>
      <c r="B68" s="38"/>
      <c r="G68" s="61"/>
      <c r="H68" s="166"/>
      <c r="I68" s="61"/>
      <c r="J68" s="61"/>
      <c r="K68" s="61"/>
      <c r="L68" s="61"/>
      <c r="M68" s="61"/>
      <c r="N68" s="61"/>
    </row>
    <row r="69" spans="1:16" ht="15.75" x14ac:dyDescent="0.25">
      <c r="A69" s="219" t="s">
        <v>1272</v>
      </c>
      <c r="B69" s="38"/>
      <c r="D69" s="125" t="s">
        <v>170</v>
      </c>
      <c r="E69" s="39">
        <f>IFERROR('2b.Duration'!G9,0)</f>
        <v>1</v>
      </c>
      <c r="G69" s="61"/>
      <c r="H69" s="166"/>
      <c r="I69" s="61"/>
      <c r="J69" s="61"/>
      <c r="K69" s="61"/>
      <c r="L69" s="61"/>
      <c r="M69" s="61"/>
      <c r="N69" s="61"/>
    </row>
    <row r="70" spans="1:16" x14ac:dyDescent="0.25">
      <c r="G70" s="61"/>
      <c r="H70" s="166"/>
      <c r="I70" s="61"/>
      <c r="J70" s="61"/>
      <c r="K70" s="61"/>
      <c r="L70" s="61"/>
      <c r="M70" s="61"/>
      <c r="N70" s="61"/>
    </row>
    <row r="71" spans="1:16" ht="15" customHeight="1" x14ac:dyDescent="0.25">
      <c r="A71" s="218" t="s">
        <v>171</v>
      </c>
      <c r="B71" s="38"/>
      <c r="D71" s="631" t="str">
        <f>IF(B72=0,"",IF(Factors!R15&lt;Factors!R16,'Hidden Lists'!S3,""))</f>
        <v/>
      </c>
      <c r="E71" s="631"/>
      <c r="G71" s="61"/>
      <c r="H71" s="61"/>
      <c r="I71" s="61"/>
      <c r="J71" s="61"/>
      <c r="K71" s="61"/>
      <c r="L71" s="61"/>
      <c r="M71" s="61"/>
      <c r="N71" s="61"/>
    </row>
    <row r="72" spans="1:16" ht="15" customHeight="1" x14ac:dyDescent="0.25">
      <c r="A72" s="71" t="s">
        <v>172</v>
      </c>
      <c r="B72" s="38"/>
      <c r="D72" s="631"/>
      <c r="E72" s="631"/>
      <c r="F72" s="61"/>
      <c r="G72" s="61"/>
      <c r="H72" s="61"/>
      <c r="I72" s="61"/>
      <c r="J72" s="61"/>
      <c r="K72" s="61"/>
      <c r="L72" s="61"/>
      <c r="M72" s="61"/>
      <c r="N72" s="61"/>
    </row>
    <row r="73" spans="1:16" ht="15" customHeight="1" x14ac:dyDescent="0.25">
      <c r="A73" s="126" t="s">
        <v>173</v>
      </c>
      <c r="B73" s="76">
        <f>(COUNTIFS(E39:E61,'Hidden Lists'!P11))+(COUNTIFS(E39:E61,'Hidden Lists'!P12)+(COUNTIFS(E39:E61,'Hidden Lists'!P13)))</f>
        <v>0</v>
      </c>
      <c r="C73" s="127"/>
      <c r="F73" s="61"/>
      <c r="G73" s="61"/>
      <c r="H73" s="61"/>
      <c r="I73" s="61"/>
      <c r="J73" s="61"/>
      <c r="K73" s="61"/>
      <c r="L73" s="61"/>
      <c r="M73" s="61"/>
      <c r="N73" s="61"/>
    </row>
    <row r="74" spans="1:16" ht="25.5" x14ac:dyDescent="0.25">
      <c r="A74" s="235" t="s">
        <v>174</v>
      </c>
      <c r="B74" s="560"/>
      <c r="C74" s="615"/>
      <c r="D74" s="561"/>
      <c r="F74" s="61"/>
      <c r="G74" s="61"/>
      <c r="H74" s="61"/>
      <c r="I74" s="61"/>
      <c r="J74" s="61"/>
      <c r="K74" s="61"/>
      <c r="L74" s="61"/>
      <c r="M74" s="61"/>
      <c r="N74" s="61"/>
      <c r="O74" s="61"/>
      <c r="P74" s="61"/>
    </row>
    <row r="75" spans="1:16" ht="15" customHeight="1" x14ac:dyDescent="0.25">
      <c r="A75" s="128" t="s">
        <v>175</v>
      </c>
      <c r="B75" s="560"/>
      <c r="C75" s="615"/>
      <c r="D75" s="561"/>
      <c r="F75" s="61"/>
      <c r="G75" s="61"/>
      <c r="H75" s="61"/>
      <c r="I75" s="61"/>
      <c r="J75" s="61"/>
      <c r="K75" s="61"/>
      <c r="L75" s="61"/>
      <c r="M75" s="61"/>
      <c r="N75" s="61"/>
      <c r="O75" s="61"/>
      <c r="P75" s="61"/>
    </row>
    <row r="76" spans="1:16" x14ac:dyDescent="0.25">
      <c r="F76" s="129"/>
      <c r="G76" s="129"/>
      <c r="H76" s="129"/>
      <c r="N76" s="61"/>
      <c r="O76" s="61"/>
      <c r="P76" s="61"/>
    </row>
    <row r="77" spans="1:16" x14ac:dyDescent="0.25">
      <c r="A77" s="133" t="s">
        <v>176</v>
      </c>
      <c r="F77" s="129"/>
      <c r="G77" s="129"/>
      <c r="H77" s="129"/>
      <c r="N77" s="61"/>
      <c r="O77" s="61"/>
      <c r="P77" s="61"/>
    </row>
    <row r="78" spans="1:16" ht="30" customHeight="1" x14ac:dyDescent="0.25">
      <c r="A78" s="88" t="s">
        <v>177</v>
      </c>
      <c r="B78" s="233">
        <f>Factors!C4</f>
        <v>0</v>
      </c>
      <c r="C78" s="604" t="s">
        <v>1273</v>
      </c>
      <c r="D78" s="605"/>
      <c r="E78" s="606"/>
      <c r="F78" s="347"/>
      <c r="G78" s="347"/>
      <c r="H78" s="347"/>
      <c r="I78" s="341"/>
      <c r="N78" s="61"/>
      <c r="O78" s="61"/>
      <c r="P78" s="61"/>
    </row>
    <row r="79" spans="1:16" ht="31.5" customHeight="1" x14ac:dyDescent="0.25">
      <c r="A79" s="355" t="s">
        <v>1221</v>
      </c>
      <c r="B79" s="233">
        <f>Factors!C5</f>
        <v>0</v>
      </c>
      <c r="C79" s="610"/>
      <c r="D79" s="611"/>
      <c r="E79" s="612"/>
      <c r="F79" s="347"/>
      <c r="G79" s="347"/>
      <c r="H79" s="347"/>
      <c r="I79" s="341"/>
      <c r="N79" s="61"/>
      <c r="O79" s="61"/>
      <c r="P79" s="61"/>
    </row>
    <row r="80" spans="1:16" ht="15" customHeight="1" x14ac:dyDescent="0.25">
      <c r="A80" s="89" t="s">
        <v>178</v>
      </c>
      <c r="B80" s="233">
        <f>Factors!C6</f>
        <v>0</v>
      </c>
      <c r="C80" s="604" t="s">
        <v>1274</v>
      </c>
      <c r="D80" s="605"/>
      <c r="E80" s="606"/>
      <c r="F80" s="347"/>
      <c r="G80" s="347"/>
      <c r="H80" s="347"/>
      <c r="I80" s="341"/>
      <c r="N80" s="61"/>
      <c r="O80" s="61"/>
      <c r="P80" s="61"/>
    </row>
    <row r="81" spans="1:16" ht="15" customHeight="1" x14ac:dyDescent="0.25">
      <c r="A81" s="345" t="s">
        <v>179</v>
      </c>
      <c r="B81" s="233">
        <f>Factors!C7</f>
        <v>0</v>
      </c>
      <c r="C81" s="607"/>
      <c r="D81" s="608"/>
      <c r="E81" s="609"/>
      <c r="F81" s="347"/>
      <c r="G81" s="347"/>
      <c r="H81" s="347"/>
      <c r="I81" s="341"/>
      <c r="N81" s="61"/>
      <c r="O81" s="61"/>
      <c r="P81" s="61"/>
    </row>
    <row r="82" spans="1:16" ht="13.5" customHeight="1" x14ac:dyDescent="0.25">
      <c r="A82" s="346" t="s">
        <v>180</v>
      </c>
      <c r="B82" s="233">
        <f>Factors!C8</f>
        <v>0</v>
      </c>
      <c r="C82" s="607"/>
      <c r="D82" s="608"/>
      <c r="E82" s="609"/>
      <c r="F82" s="347"/>
      <c r="G82" s="347"/>
      <c r="H82" s="347"/>
      <c r="I82" s="341"/>
      <c r="N82" s="61"/>
      <c r="O82" s="61"/>
      <c r="P82" s="61"/>
    </row>
    <row r="83" spans="1:16" x14ac:dyDescent="0.25">
      <c r="A83" s="345" t="s">
        <v>181</v>
      </c>
      <c r="B83" s="233">
        <f>Factors!C9</f>
        <v>0</v>
      </c>
      <c r="C83" s="607"/>
      <c r="D83" s="608"/>
      <c r="E83" s="609"/>
      <c r="F83" s="347"/>
      <c r="G83" s="347"/>
      <c r="H83" s="347"/>
      <c r="I83" s="341"/>
      <c r="N83" s="61"/>
      <c r="O83" s="61"/>
      <c r="P83" s="61"/>
    </row>
    <row r="84" spans="1:16" x14ac:dyDescent="0.25">
      <c r="A84" s="345" t="s">
        <v>182</v>
      </c>
      <c r="B84" s="233">
        <f>Factors!C10</f>
        <v>0</v>
      </c>
      <c r="C84" s="607"/>
      <c r="D84" s="608"/>
      <c r="E84" s="609"/>
      <c r="F84" s="347"/>
      <c r="G84" s="347"/>
      <c r="H84" s="347"/>
      <c r="I84" s="341"/>
      <c r="N84" s="61"/>
      <c r="O84" s="61"/>
      <c r="P84" s="61"/>
    </row>
    <row r="85" spans="1:16" x14ac:dyDescent="0.25">
      <c r="A85" s="357" t="s">
        <v>183</v>
      </c>
      <c r="B85" s="233">
        <f>Factors!C11</f>
        <v>0</v>
      </c>
      <c r="C85" s="610"/>
      <c r="D85" s="611"/>
      <c r="E85" s="612"/>
      <c r="F85" s="347"/>
      <c r="G85" s="347"/>
      <c r="H85" s="347"/>
      <c r="I85" s="341"/>
      <c r="N85" s="61"/>
      <c r="O85" s="61"/>
      <c r="P85" s="61"/>
    </row>
    <row r="86" spans="1:16" ht="13.5" customHeight="1" x14ac:dyDescent="0.25">
      <c r="F86" s="129"/>
      <c r="G86" s="129"/>
      <c r="H86" s="129"/>
      <c r="I86" s="61"/>
      <c r="J86" s="61"/>
      <c r="K86" s="61"/>
      <c r="L86" s="61"/>
      <c r="M86" s="61"/>
      <c r="N86" s="61"/>
      <c r="O86" s="61"/>
      <c r="P86" s="61"/>
    </row>
    <row r="87" spans="1:16" ht="13.5" customHeight="1" x14ac:dyDescent="0.25">
      <c r="A87" s="616" t="s">
        <v>184</v>
      </c>
      <c r="B87" s="613">
        <f>IFERROR(VLOOKUP(C87,Factors!Q2:V11,2,TRUE),0)</f>
        <v>0</v>
      </c>
      <c r="C87" s="60">
        <f>SUM('1.Application Form'!D140:D141)</f>
        <v>0</v>
      </c>
      <c r="E87" s="129"/>
      <c r="F87" s="129"/>
      <c r="G87" s="129"/>
      <c r="H87" s="348"/>
      <c r="I87" s="168"/>
      <c r="J87" s="61"/>
      <c r="K87" s="168"/>
      <c r="L87" s="61"/>
      <c r="M87" s="168"/>
      <c r="N87" s="61"/>
      <c r="O87" s="61"/>
      <c r="P87" s="61"/>
    </row>
    <row r="88" spans="1:16" x14ac:dyDescent="0.25">
      <c r="A88" s="617"/>
      <c r="B88" s="614"/>
      <c r="C88" s="61"/>
      <c r="F88" s="61"/>
      <c r="G88" s="61"/>
      <c r="H88" s="167"/>
      <c r="I88" s="168"/>
      <c r="J88" s="61"/>
      <c r="K88" s="168"/>
      <c r="L88" s="61"/>
      <c r="M88" s="168"/>
      <c r="N88" s="61"/>
      <c r="O88" s="61"/>
      <c r="P88" s="61"/>
    </row>
    <row r="89" spans="1:16" ht="26.25" customHeight="1" x14ac:dyDescent="0.25">
      <c r="A89" s="130" t="s">
        <v>185</v>
      </c>
      <c r="B89" s="232" t="str">
        <f>IFERROR(CONCATENATE(Factors!U42," ",'Hidden Lists'!$S$6," ",Factors!V42," ",'Hidden Lists'!G20," ",'Hidden Lists'!$S$7," ",Factors!W42," ",'Hidden Lists'!G21)," ")</f>
        <v xml:space="preserve"> </v>
      </c>
      <c r="F89" s="61"/>
      <c r="G89" s="61"/>
      <c r="H89" s="167"/>
      <c r="I89" s="168"/>
      <c r="J89" s="61"/>
      <c r="K89" s="168"/>
      <c r="L89" s="61"/>
      <c r="M89" s="168"/>
      <c r="N89" s="61"/>
      <c r="O89" s="61"/>
      <c r="P89" s="61"/>
    </row>
    <row r="90" spans="1:16" ht="28.5" customHeight="1" x14ac:dyDescent="0.25">
      <c r="A90" s="130" t="s">
        <v>186</v>
      </c>
      <c r="B90" s="232" t="str">
        <f>IFERROR(CONCATENATE(Factors!U43," ",'Hidden Lists'!$S$6," ",Factors!V43," ",'Hidden Lists'!G20," ",'Hidden Lists'!$S$7," ",Factors!W43," ",'Hidden Lists'!G21)," ")</f>
        <v xml:space="preserve"> </v>
      </c>
      <c r="F90" s="61"/>
      <c r="G90" s="61"/>
      <c r="H90" s="167"/>
      <c r="I90" s="168"/>
      <c r="J90" s="61"/>
      <c r="K90" s="168"/>
      <c r="L90" s="61"/>
      <c r="M90" s="168"/>
      <c r="N90" s="61"/>
      <c r="O90" s="61"/>
      <c r="P90" s="61"/>
    </row>
    <row r="91" spans="1:16" x14ac:dyDescent="0.25">
      <c r="A91" s="358" t="s">
        <v>1275</v>
      </c>
      <c r="B91" s="356">
        <f>Factors!C12</f>
        <v>0</v>
      </c>
      <c r="F91" s="61"/>
      <c r="G91" s="61"/>
      <c r="H91" s="167"/>
      <c r="I91" s="168"/>
      <c r="J91" s="61"/>
      <c r="K91" s="168"/>
      <c r="L91" s="61"/>
      <c r="M91" s="168"/>
      <c r="N91" s="61"/>
      <c r="O91" s="61"/>
      <c r="P91" s="61"/>
    </row>
    <row r="92" spans="1:16" ht="25.5" x14ac:dyDescent="0.25">
      <c r="A92" s="359" t="s">
        <v>1276</v>
      </c>
      <c r="B92" s="356">
        <f>IFERROR(VLOOKUP(C87,Factors!Q2:V11,6,TRUE),0)</f>
        <v>0</v>
      </c>
      <c r="F92" s="61"/>
      <c r="G92" s="61"/>
      <c r="H92" s="167"/>
      <c r="I92" s="168"/>
      <c r="J92" s="61"/>
      <c r="K92" s="168"/>
      <c r="L92" s="61"/>
      <c r="M92" s="168"/>
      <c r="N92" s="61"/>
      <c r="O92" s="61"/>
      <c r="P92" s="61"/>
    </row>
    <row r="93" spans="1:16" ht="33.75" customHeight="1" x14ac:dyDescent="0.25">
      <c r="A93" s="131" t="s">
        <v>187</v>
      </c>
      <c r="B93" s="413"/>
      <c r="C93" s="618" t="str">
        <f>'Hidden Lists'!Q18</f>
        <v>Unionized and Migrant workers are not exclusive categories, meaning that temporary and permanent workers can be migrant and unionized as well. The indication of these field is limited to the fact that the lead auditor needs to make sure that part of the sampled workers in the temporary/permanent categories also cover the number of unionized/migrant workers indicated here.</v>
      </c>
      <c r="D93" s="619"/>
      <c r="E93" s="620"/>
      <c r="F93" s="61"/>
      <c r="G93" s="61"/>
      <c r="H93" s="167"/>
      <c r="I93" s="168"/>
      <c r="J93" s="61"/>
      <c r="K93" s="168"/>
      <c r="L93" s="61"/>
      <c r="M93" s="168"/>
      <c r="N93" s="61"/>
      <c r="O93" s="61"/>
      <c r="P93" s="61"/>
    </row>
    <row r="94" spans="1:16" ht="28.5" customHeight="1" x14ac:dyDescent="0.25">
      <c r="A94" s="131" t="s">
        <v>188</v>
      </c>
      <c r="B94" s="413"/>
      <c r="C94" s="621"/>
      <c r="D94" s="602"/>
      <c r="E94" s="603"/>
      <c r="F94" s="61"/>
      <c r="G94" s="61"/>
      <c r="H94" s="167"/>
      <c r="I94" s="168"/>
      <c r="J94" s="61"/>
      <c r="K94" s="168"/>
      <c r="L94" s="61"/>
      <c r="M94" s="168"/>
      <c r="N94" s="61"/>
      <c r="O94" s="61"/>
      <c r="P94" s="61"/>
    </row>
    <row r="95" spans="1:16" ht="30.75" customHeight="1" x14ac:dyDescent="0.25">
      <c r="A95" s="600" t="s">
        <v>1282</v>
      </c>
      <c r="B95" s="601"/>
      <c r="C95" s="602"/>
      <c r="D95" s="602"/>
      <c r="E95" s="603"/>
      <c r="F95" s="62"/>
      <c r="G95" s="61"/>
      <c r="H95" s="167"/>
      <c r="I95" s="168"/>
      <c r="J95" s="61"/>
      <c r="K95" s="168"/>
      <c r="L95" s="61"/>
      <c r="M95" s="168"/>
      <c r="N95" s="61"/>
      <c r="O95" s="61"/>
      <c r="P95" s="61"/>
    </row>
    <row r="96" spans="1:16" x14ac:dyDescent="0.25">
      <c r="A96" s="132"/>
      <c r="B96" s="132"/>
      <c r="C96" s="132"/>
      <c r="D96" s="132"/>
      <c r="E96" s="132"/>
      <c r="F96" s="62"/>
      <c r="G96" s="61"/>
      <c r="H96" s="169"/>
      <c r="I96" s="168"/>
      <c r="J96" s="61"/>
      <c r="K96" s="170"/>
      <c r="L96" s="170"/>
      <c r="M96" s="61"/>
      <c r="N96" s="61"/>
      <c r="O96" s="61"/>
      <c r="P96" s="61"/>
    </row>
    <row r="97" spans="1:16" x14ac:dyDescent="0.25">
      <c r="A97" s="133" t="s">
        <v>189</v>
      </c>
      <c r="G97" s="61"/>
      <c r="H97" s="61"/>
      <c r="I97" s="61"/>
      <c r="J97" s="61"/>
      <c r="K97" s="61"/>
      <c r="L97" s="61"/>
      <c r="M97" s="61"/>
      <c r="N97" s="61"/>
      <c r="O97" s="61"/>
      <c r="P97" s="61"/>
    </row>
    <row r="98" spans="1:16" ht="43.5" customHeight="1" x14ac:dyDescent="0.25">
      <c r="A98" s="134" t="s">
        <v>190</v>
      </c>
      <c r="B98" s="135" t="s">
        <v>191</v>
      </c>
      <c r="C98" s="135" t="s">
        <v>192</v>
      </c>
      <c r="D98" s="183" t="s">
        <v>1283</v>
      </c>
      <c r="E98" s="184" t="s">
        <v>193</v>
      </c>
      <c r="G98" s="61"/>
      <c r="H98" s="61"/>
      <c r="I98" s="168"/>
      <c r="J98" s="61"/>
      <c r="K98" s="61"/>
      <c r="L98" s="61"/>
      <c r="M98" s="61"/>
      <c r="N98" s="61"/>
      <c r="O98" s="61"/>
      <c r="P98" s="61"/>
    </row>
    <row r="99" spans="1:16" ht="14.25" x14ac:dyDescent="0.25">
      <c r="A99" s="55"/>
      <c r="B99" s="47"/>
      <c r="C99" s="47"/>
      <c r="D99" s="47"/>
      <c r="E99" s="47"/>
      <c r="G99" s="61"/>
      <c r="H99" s="61"/>
      <c r="I99" s="168"/>
      <c r="J99" s="167"/>
      <c r="K99" s="61"/>
      <c r="L99" s="167"/>
      <c r="M99" s="61"/>
      <c r="N99" s="61"/>
      <c r="O99" s="61"/>
      <c r="P99" s="61"/>
    </row>
    <row r="100" spans="1:16" ht="14.25" x14ac:dyDescent="0.25">
      <c r="A100" s="55"/>
      <c r="B100" s="47"/>
      <c r="C100" s="47"/>
      <c r="D100" s="47"/>
      <c r="E100" s="47"/>
      <c r="G100" s="61"/>
      <c r="H100" s="61"/>
      <c r="I100" s="168"/>
      <c r="J100" s="167"/>
      <c r="K100" s="61"/>
      <c r="L100" s="167"/>
      <c r="M100" s="61"/>
      <c r="N100" s="61"/>
      <c r="O100" s="61"/>
      <c r="P100" s="61"/>
    </row>
    <row r="101" spans="1:16" ht="14.25" x14ac:dyDescent="0.25">
      <c r="A101" s="55"/>
      <c r="B101" s="47"/>
      <c r="C101" s="47"/>
      <c r="D101" s="47"/>
      <c r="E101" s="47"/>
      <c r="G101" s="61"/>
      <c r="H101" s="61"/>
      <c r="I101" s="168"/>
      <c r="J101" s="167"/>
      <c r="K101" s="61"/>
      <c r="L101" s="167"/>
      <c r="M101" s="61"/>
      <c r="N101" s="61"/>
      <c r="O101" s="61"/>
      <c r="P101" s="61"/>
    </row>
    <row r="102" spans="1:16" ht="14.25" x14ac:dyDescent="0.25">
      <c r="A102" s="55"/>
      <c r="B102" s="47"/>
      <c r="C102" s="47"/>
      <c r="D102" s="47"/>
      <c r="E102" s="47"/>
      <c r="G102" s="61"/>
      <c r="H102" s="61"/>
      <c r="I102" s="61"/>
      <c r="J102" s="61"/>
      <c r="K102" s="61"/>
      <c r="L102" s="61"/>
      <c r="M102" s="61"/>
      <c r="N102" s="61"/>
      <c r="O102" s="61"/>
      <c r="P102" s="61"/>
    </row>
    <row r="103" spans="1:16" ht="14.25" x14ac:dyDescent="0.25">
      <c r="A103" s="55"/>
      <c r="B103" s="47"/>
      <c r="C103" s="47"/>
      <c r="D103" s="47"/>
      <c r="E103" s="47"/>
      <c r="G103" s="61"/>
      <c r="H103" s="61"/>
      <c r="I103" s="61"/>
      <c r="J103" s="61"/>
      <c r="K103" s="61"/>
      <c r="L103" s="61"/>
      <c r="M103" s="61"/>
      <c r="N103" s="61"/>
      <c r="O103" s="61"/>
      <c r="P103" s="61"/>
    </row>
    <row r="104" spans="1:16" ht="14.25" x14ac:dyDescent="0.25">
      <c r="A104" s="55"/>
      <c r="B104" s="47"/>
      <c r="C104" s="47"/>
      <c r="D104" s="47"/>
      <c r="E104" s="47"/>
      <c r="G104" s="171"/>
      <c r="H104" s="172"/>
      <c r="I104" s="173"/>
      <c r="J104" s="170"/>
      <c r="K104" s="168"/>
      <c r="L104" s="170"/>
      <c r="M104" s="61"/>
      <c r="N104" s="61"/>
      <c r="O104" s="61"/>
      <c r="P104" s="61"/>
    </row>
    <row r="105" spans="1:16" ht="14.25" x14ac:dyDescent="0.25">
      <c r="A105" s="55"/>
      <c r="B105" s="47"/>
      <c r="C105" s="47"/>
      <c r="D105" s="47"/>
      <c r="E105" s="47"/>
      <c r="G105" s="171"/>
      <c r="H105" s="172"/>
      <c r="I105" s="173"/>
      <c r="J105" s="170"/>
      <c r="K105" s="168"/>
      <c r="L105" s="170"/>
      <c r="M105" s="61"/>
      <c r="N105" s="61"/>
      <c r="O105" s="61"/>
      <c r="P105" s="61"/>
    </row>
    <row r="106" spans="1:16" ht="14.25" x14ac:dyDescent="0.25">
      <c r="A106" s="55"/>
      <c r="B106" s="47"/>
      <c r="C106" s="47"/>
      <c r="D106" s="47"/>
      <c r="E106" s="47"/>
      <c r="G106" s="171"/>
      <c r="H106" s="172"/>
      <c r="I106" s="173"/>
      <c r="J106" s="170"/>
      <c r="K106" s="168"/>
      <c r="L106" s="170"/>
      <c r="M106" s="61"/>
      <c r="N106" s="61"/>
      <c r="O106" s="61"/>
      <c r="P106" s="61"/>
    </row>
    <row r="107" spans="1:16" ht="14.25" x14ac:dyDescent="0.25">
      <c r="A107" s="55"/>
      <c r="B107" s="47"/>
      <c r="C107" s="47"/>
      <c r="D107" s="47"/>
      <c r="E107" s="47"/>
      <c r="G107" s="61"/>
      <c r="H107" s="61"/>
      <c r="I107" s="61"/>
      <c r="J107" s="61"/>
      <c r="K107" s="61"/>
      <c r="L107" s="61"/>
      <c r="M107" s="61"/>
      <c r="N107" s="61"/>
      <c r="O107" s="61"/>
      <c r="P107" s="61"/>
    </row>
    <row r="108" spans="1:16" ht="14.25" x14ac:dyDescent="0.25">
      <c r="A108" s="55"/>
      <c r="B108" s="47"/>
      <c r="C108" s="47"/>
      <c r="D108" s="47"/>
      <c r="E108" s="47"/>
      <c r="N108" s="61"/>
      <c r="O108" s="61"/>
      <c r="P108" s="61"/>
    </row>
    <row r="109" spans="1:16" ht="14.25" x14ac:dyDescent="0.25">
      <c r="A109" s="55"/>
      <c r="B109" s="47"/>
      <c r="C109" s="47"/>
      <c r="D109" s="47"/>
      <c r="E109" s="47"/>
      <c r="G109" s="61"/>
      <c r="H109" s="61"/>
      <c r="I109" s="61"/>
      <c r="J109" s="61"/>
      <c r="K109" s="61"/>
      <c r="L109" s="61"/>
      <c r="M109" s="61"/>
      <c r="N109" s="61"/>
      <c r="O109" s="61"/>
      <c r="P109" s="61"/>
    </row>
    <row r="110" spans="1:16" ht="14.25" x14ac:dyDescent="0.25">
      <c r="A110" s="55"/>
      <c r="B110" s="47"/>
      <c r="C110" s="47"/>
      <c r="D110" s="47"/>
      <c r="E110" s="47"/>
      <c r="G110" s="61"/>
      <c r="H110" s="61"/>
      <c r="I110" s="61"/>
      <c r="J110" s="61"/>
      <c r="K110" s="61"/>
      <c r="L110" s="61"/>
      <c r="M110" s="61"/>
      <c r="N110" s="61"/>
      <c r="O110" s="61"/>
      <c r="P110" s="61"/>
    </row>
    <row r="111" spans="1:16" ht="14.25" x14ac:dyDescent="0.25">
      <c r="A111" s="55"/>
      <c r="B111" s="47"/>
      <c r="C111" s="47"/>
      <c r="D111" s="47"/>
      <c r="E111" s="47"/>
      <c r="G111" s="61"/>
      <c r="H111" s="61"/>
      <c r="I111" s="61"/>
      <c r="J111" s="61"/>
      <c r="K111" s="61"/>
      <c r="L111" s="61"/>
      <c r="M111" s="61"/>
      <c r="N111" s="61"/>
      <c r="O111" s="61"/>
      <c r="P111" s="61"/>
    </row>
    <row r="112" spans="1:16" ht="14.25" x14ac:dyDescent="0.25">
      <c r="A112" s="55"/>
      <c r="B112" s="47"/>
      <c r="C112" s="47"/>
      <c r="D112" s="47"/>
      <c r="E112" s="47"/>
      <c r="G112" s="61"/>
      <c r="H112" s="61"/>
      <c r="I112" s="61"/>
      <c r="J112" s="61"/>
      <c r="K112" s="61"/>
      <c r="L112" s="61"/>
      <c r="M112" s="61"/>
      <c r="N112" s="61"/>
      <c r="O112" s="61"/>
      <c r="P112" s="61"/>
    </row>
    <row r="113" spans="1:14" ht="14.25" x14ac:dyDescent="0.25">
      <c r="A113" s="55"/>
      <c r="B113" s="47"/>
      <c r="C113" s="47"/>
      <c r="D113" s="47"/>
      <c r="E113" s="47"/>
      <c r="G113" s="61"/>
      <c r="H113" s="61"/>
      <c r="I113" s="61"/>
      <c r="J113" s="61"/>
      <c r="K113" s="61"/>
      <c r="L113" s="61"/>
      <c r="M113" s="60"/>
      <c r="N113" s="60"/>
    </row>
    <row r="114" spans="1:14" ht="14.25" x14ac:dyDescent="0.25">
      <c r="A114" s="55"/>
      <c r="B114" s="47"/>
      <c r="C114" s="47"/>
      <c r="D114" s="47"/>
      <c r="E114" s="47"/>
      <c r="G114" s="61"/>
      <c r="H114" s="61"/>
      <c r="I114" s="61"/>
      <c r="J114" s="61"/>
      <c r="K114" s="61"/>
      <c r="L114" s="61"/>
      <c r="M114" s="60"/>
      <c r="N114" s="60"/>
    </row>
    <row r="115" spans="1:14" ht="14.25" x14ac:dyDescent="0.25">
      <c r="A115" s="55"/>
      <c r="B115" s="47"/>
      <c r="C115" s="47"/>
      <c r="D115" s="47"/>
      <c r="E115" s="47"/>
      <c r="G115" s="61"/>
      <c r="H115" s="61"/>
      <c r="I115" s="61"/>
      <c r="J115" s="61"/>
      <c r="K115" s="61"/>
      <c r="L115" s="61"/>
      <c r="M115" s="60"/>
      <c r="N115" s="60"/>
    </row>
    <row r="116" spans="1:14" x14ac:dyDescent="0.25">
      <c r="G116" s="61"/>
      <c r="H116" s="61"/>
      <c r="I116" s="61"/>
      <c r="J116" s="61"/>
      <c r="K116" s="61"/>
      <c r="L116" s="61"/>
      <c r="M116" s="60"/>
      <c r="N116" s="60"/>
    </row>
    <row r="117" spans="1:14" x14ac:dyDescent="0.25">
      <c r="G117" s="61"/>
      <c r="H117" s="61"/>
      <c r="I117" s="61"/>
      <c r="J117" s="61"/>
      <c r="K117" s="61"/>
      <c r="L117" s="61"/>
      <c r="M117" s="60"/>
      <c r="N117" s="60"/>
    </row>
    <row r="118" spans="1:14" x14ac:dyDescent="0.25">
      <c r="A118" s="623" t="s">
        <v>1277</v>
      </c>
      <c r="B118" s="624"/>
      <c r="C118" s="624"/>
      <c r="D118" s="624"/>
      <c r="E118" s="625"/>
      <c r="F118" s="37"/>
      <c r="G118" s="61"/>
      <c r="H118" s="61"/>
      <c r="I118" s="61"/>
      <c r="J118" s="61"/>
      <c r="K118" s="61"/>
      <c r="L118" s="61"/>
      <c r="M118" s="60"/>
      <c r="N118" s="60"/>
    </row>
    <row r="119" spans="1:14" ht="43.5" customHeight="1" x14ac:dyDescent="0.25">
      <c r="A119" s="626" t="s">
        <v>1278</v>
      </c>
      <c r="B119" s="627"/>
      <c r="C119" s="627"/>
      <c r="D119" s="627"/>
      <c r="E119" s="628"/>
      <c r="G119" s="61"/>
      <c r="H119" s="61"/>
      <c r="I119" s="61"/>
      <c r="J119" s="61"/>
      <c r="K119" s="61"/>
      <c r="L119" s="61"/>
      <c r="M119" s="60"/>
      <c r="N119" s="60"/>
    </row>
    <row r="120" spans="1:14" ht="99.95" customHeight="1" x14ac:dyDescent="0.25">
      <c r="A120" s="560"/>
      <c r="B120" s="615"/>
      <c r="C120" s="615"/>
      <c r="D120" s="615"/>
      <c r="E120" s="561"/>
      <c r="G120" s="61"/>
      <c r="H120" s="61"/>
      <c r="I120" s="61"/>
      <c r="J120" s="61"/>
      <c r="K120" s="61"/>
      <c r="L120" s="61"/>
    </row>
    <row r="121" spans="1:14" x14ac:dyDescent="0.25">
      <c r="A121" s="185"/>
      <c r="B121" s="185"/>
      <c r="C121" s="185"/>
      <c r="D121" s="185"/>
      <c r="E121" s="185"/>
      <c r="G121" s="61"/>
      <c r="H121" s="61"/>
      <c r="I121" s="61"/>
      <c r="J121" s="61"/>
      <c r="K121" s="61"/>
      <c r="L121" s="61"/>
    </row>
    <row r="122" spans="1:14" x14ac:dyDescent="0.25">
      <c r="A122" s="623" t="s">
        <v>1279</v>
      </c>
      <c r="B122" s="624"/>
      <c r="C122" s="624"/>
      <c r="D122" s="624"/>
      <c r="E122" s="625"/>
      <c r="G122" s="61"/>
      <c r="H122" s="61"/>
      <c r="I122" s="61"/>
      <c r="J122" s="61"/>
      <c r="K122" s="61"/>
      <c r="L122" s="61"/>
    </row>
    <row r="123" spans="1:14" ht="44.25" customHeight="1" x14ac:dyDescent="0.25">
      <c r="A123" s="626" t="s">
        <v>1284</v>
      </c>
      <c r="B123" s="627"/>
      <c r="C123" s="627"/>
      <c r="D123" s="627"/>
      <c r="E123" s="628"/>
      <c r="G123" s="61"/>
      <c r="H123" s="61"/>
      <c r="I123" s="61"/>
      <c r="J123" s="61"/>
      <c r="K123" s="61"/>
      <c r="L123" s="61"/>
    </row>
    <row r="124" spans="1:14" ht="99.95" customHeight="1" x14ac:dyDescent="0.25">
      <c r="A124" s="560"/>
      <c r="B124" s="615"/>
      <c r="C124" s="615"/>
      <c r="D124" s="615"/>
      <c r="E124" s="561"/>
      <c r="G124" s="61"/>
      <c r="H124" s="61"/>
      <c r="I124" s="61"/>
      <c r="J124" s="61"/>
      <c r="K124" s="61"/>
      <c r="L124" s="61"/>
    </row>
    <row r="125" spans="1:14" ht="21.75" customHeight="1" x14ac:dyDescent="0.25">
      <c r="G125" s="61"/>
      <c r="H125" s="61"/>
      <c r="I125" s="61"/>
      <c r="J125" s="61"/>
      <c r="K125" s="61"/>
      <c r="L125" s="61"/>
    </row>
    <row r="126" spans="1:14" x14ac:dyDescent="0.25">
      <c r="A126" s="77" t="s">
        <v>194</v>
      </c>
      <c r="B126" s="74"/>
      <c r="C126" s="74"/>
      <c r="D126" s="74"/>
      <c r="E126" s="9"/>
      <c r="G126" s="61"/>
      <c r="H126" s="61"/>
      <c r="I126" s="61"/>
      <c r="J126" s="61"/>
      <c r="K126" s="61"/>
      <c r="L126" s="61"/>
    </row>
    <row r="127" spans="1:14" x14ac:dyDescent="0.25">
      <c r="A127" s="541" t="s">
        <v>1280</v>
      </c>
      <c r="B127" s="542"/>
      <c r="C127" s="542"/>
      <c r="D127" s="542"/>
      <c r="E127" s="543"/>
      <c r="G127" s="61"/>
      <c r="H127" s="61"/>
      <c r="I127" s="61"/>
      <c r="J127" s="61"/>
      <c r="K127" s="61"/>
      <c r="L127" s="61"/>
    </row>
    <row r="128" spans="1:14" x14ac:dyDescent="0.25">
      <c r="A128" s="136" t="s">
        <v>195</v>
      </c>
      <c r="B128" s="10"/>
      <c r="G128" s="61"/>
      <c r="H128" s="61"/>
      <c r="I128" s="61"/>
      <c r="J128" s="61"/>
      <c r="K128" s="61"/>
      <c r="L128" s="61"/>
    </row>
    <row r="129" spans="1:12" x14ac:dyDescent="0.25">
      <c r="A129" s="136" t="s">
        <v>1222</v>
      </c>
      <c r="B129" s="10"/>
      <c r="G129" s="61"/>
      <c r="H129" s="61"/>
      <c r="I129" s="61"/>
      <c r="J129" s="61"/>
      <c r="K129" s="61"/>
      <c r="L129" s="61"/>
    </row>
    <row r="130" spans="1:12" x14ac:dyDescent="0.25">
      <c r="A130" s="136" t="s">
        <v>196</v>
      </c>
      <c r="B130" s="10"/>
      <c r="G130" s="61"/>
      <c r="H130" s="61"/>
      <c r="I130" s="61"/>
      <c r="J130" s="61"/>
      <c r="K130" s="61"/>
      <c r="L130" s="61"/>
    </row>
    <row r="131" spans="1:12" x14ac:dyDescent="0.25">
      <c r="A131" s="136" t="s">
        <v>197</v>
      </c>
      <c r="B131" s="10"/>
      <c r="G131" s="61"/>
      <c r="H131" s="61"/>
      <c r="I131" s="61"/>
      <c r="J131" s="61"/>
      <c r="K131" s="61"/>
      <c r="L131" s="61"/>
    </row>
    <row r="132" spans="1:12" ht="30" customHeight="1" x14ac:dyDescent="0.25">
      <c r="G132" s="61"/>
      <c r="H132" s="61"/>
      <c r="I132" s="61"/>
      <c r="J132" s="61"/>
      <c r="K132" s="61"/>
      <c r="L132" s="61"/>
    </row>
    <row r="133" spans="1:12" x14ac:dyDescent="0.25">
      <c r="A133" s="77" t="s">
        <v>198</v>
      </c>
      <c r="B133" s="74"/>
      <c r="C133" s="74"/>
      <c r="D133" s="74"/>
      <c r="E133" s="9"/>
      <c r="G133" s="61"/>
      <c r="H133" s="61"/>
      <c r="I133" s="61"/>
      <c r="J133" s="61"/>
      <c r="K133" s="61"/>
      <c r="L133" s="61"/>
    </row>
    <row r="134" spans="1:12" ht="69" customHeight="1" x14ac:dyDescent="0.25">
      <c r="A134" s="541" t="s">
        <v>1294</v>
      </c>
      <c r="B134" s="542"/>
      <c r="C134" s="542"/>
      <c r="D134" s="542"/>
      <c r="E134" s="543"/>
      <c r="G134" s="61"/>
      <c r="H134" s="61"/>
      <c r="I134" s="61"/>
      <c r="J134" s="61"/>
      <c r="K134" s="61"/>
      <c r="L134" s="61"/>
    </row>
    <row r="135" spans="1:12" ht="258" customHeight="1" x14ac:dyDescent="0.25">
      <c r="A135" s="538" t="s">
        <v>1314</v>
      </c>
      <c r="B135" s="539"/>
      <c r="C135" s="539"/>
      <c r="D135" s="539"/>
      <c r="E135" s="540"/>
      <c r="G135" s="61"/>
      <c r="H135" s="61"/>
      <c r="I135" s="61"/>
      <c r="J135" s="61"/>
      <c r="K135" s="61"/>
      <c r="L135" s="61"/>
    </row>
    <row r="136" spans="1:12" x14ac:dyDescent="0.25">
      <c r="G136" s="61"/>
      <c r="H136" s="61"/>
      <c r="I136" s="61"/>
      <c r="J136" s="61"/>
      <c r="K136" s="61"/>
      <c r="L136" s="61"/>
    </row>
    <row r="137" spans="1:12" x14ac:dyDescent="0.25">
      <c r="G137" s="61"/>
      <c r="H137" s="61"/>
      <c r="I137" s="61"/>
      <c r="J137" s="61"/>
      <c r="K137" s="61"/>
      <c r="L137" s="61"/>
    </row>
    <row r="138" spans="1:12" x14ac:dyDescent="0.25">
      <c r="G138" s="61"/>
      <c r="H138" s="61"/>
      <c r="I138" s="61"/>
      <c r="J138" s="61"/>
      <c r="K138" s="61"/>
      <c r="L138" s="61"/>
    </row>
    <row r="139" spans="1:12" x14ac:dyDescent="0.25">
      <c r="B139" s="629" t="s">
        <v>137</v>
      </c>
      <c r="C139" s="629"/>
      <c r="D139" s="137" t="s">
        <v>137</v>
      </c>
      <c r="G139" s="61"/>
      <c r="H139" s="61"/>
      <c r="I139" s="61"/>
      <c r="J139" s="61"/>
      <c r="K139" s="61"/>
      <c r="L139" s="61"/>
    </row>
    <row r="140" spans="1:12" x14ac:dyDescent="0.25">
      <c r="B140" s="622" t="s">
        <v>199</v>
      </c>
      <c r="C140" s="622"/>
      <c r="D140" s="138" t="s">
        <v>138</v>
      </c>
    </row>
    <row r="141" spans="1:12" x14ac:dyDescent="0.25">
      <c r="B141" s="622" t="s">
        <v>200</v>
      </c>
      <c r="C141" s="622"/>
      <c r="D141" s="138">
        <f>'1.Application Form'!C9</f>
        <v>0</v>
      </c>
    </row>
  </sheetData>
  <sheetProtection algorithmName="SHA-512" hashValue="1chxY6PHnK8TSrKuMDuoTPqTkAT3anfku2yP2gA8dCRyG7cNl6n5xN9UIVjewqwkTDAOI6DBpajNaBBAg3VSlw==" saltValue="674IM2VootnkYzT7qZ2V7Q==" spinCount="100000" sheet="1" objects="1" scenarios="1"/>
  <mergeCells count="61">
    <mergeCell ref="D24:E24"/>
    <mergeCell ref="D40:E41"/>
    <mergeCell ref="D60:E61"/>
    <mergeCell ref="B39:C39"/>
    <mergeCell ref="B40:C40"/>
    <mergeCell ref="B35:E35"/>
    <mergeCell ref="A38:E38"/>
    <mergeCell ref="B43:C43"/>
    <mergeCell ref="B41:C41"/>
    <mergeCell ref="B44:C44"/>
    <mergeCell ref="D44:E45"/>
    <mergeCell ref="B56:C56"/>
    <mergeCell ref="D56:E57"/>
    <mergeCell ref="B45:C45"/>
    <mergeCell ref="B47:C47"/>
    <mergeCell ref="B49:C49"/>
    <mergeCell ref="A2:E2"/>
    <mergeCell ref="A3:E3"/>
    <mergeCell ref="A4:E4"/>
    <mergeCell ref="A7:E7"/>
    <mergeCell ref="A21:E21"/>
    <mergeCell ref="C8:E8"/>
    <mergeCell ref="A8:B8"/>
    <mergeCell ref="C9:E9"/>
    <mergeCell ref="A9:B9"/>
    <mergeCell ref="B11:E11"/>
    <mergeCell ref="B15:D15"/>
    <mergeCell ref="D71:E72"/>
    <mergeCell ref="B59:C59"/>
    <mergeCell ref="C66:E66"/>
    <mergeCell ref="B61:C61"/>
    <mergeCell ref="B60:C60"/>
    <mergeCell ref="B51:C51"/>
    <mergeCell ref="A64:E64"/>
    <mergeCell ref="B55:C55"/>
    <mergeCell ref="B57:C57"/>
    <mergeCell ref="B48:C48"/>
    <mergeCell ref="D48:E49"/>
    <mergeCell ref="B52:C52"/>
    <mergeCell ref="D52:E53"/>
    <mergeCell ref="B53:C53"/>
    <mergeCell ref="B141:C141"/>
    <mergeCell ref="A127:E127"/>
    <mergeCell ref="A134:E134"/>
    <mergeCell ref="A135:E135"/>
    <mergeCell ref="A118:E118"/>
    <mergeCell ref="A119:E119"/>
    <mergeCell ref="A120:E120"/>
    <mergeCell ref="B139:C139"/>
    <mergeCell ref="B140:C140"/>
    <mergeCell ref="A124:E124"/>
    <mergeCell ref="A122:E122"/>
    <mergeCell ref="A123:E123"/>
    <mergeCell ref="A95:E95"/>
    <mergeCell ref="C80:E85"/>
    <mergeCell ref="B87:B88"/>
    <mergeCell ref="B74:D74"/>
    <mergeCell ref="B75:D75"/>
    <mergeCell ref="A87:A88"/>
    <mergeCell ref="C93:E94"/>
    <mergeCell ref="C78:E79"/>
  </mergeCells>
  <conditionalFormatting sqref="A28:B34">
    <cfRule type="cellIs" dxfId="59" priority="3" operator="equal">
      <formula>0</formula>
    </cfRule>
  </conditionalFormatting>
  <dataValidations count="2">
    <dataValidation type="date" allowBlank="1" showInputMessage="1" showErrorMessage="1" sqref="B71:B72 B18 B68:B69 B23 E23" xr:uid="{1FF500FB-684A-407A-8CA4-0CDB5AD80284}">
      <formula1>43831</formula1>
      <formula2>73415</formula2>
    </dataValidation>
    <dataValidation allowBlank="1" showInputMessage="1" showErrorMessage="1" promptTitle="Information" prompt="Please note that some mandatory imrpovements apply as of year 1, such as 1.6.3 and 5.1.5." sqref="D26" xr:uid="{A37BF217-9B7C-450B-8D9A-E494C3AEEE6A}"/>
  </dataValidations>
  <pageMargins left="0.511811024" right="0.511811024" top="0.78740157499999996" bottom="0.78740157499999996" header="0.31496062000000002" footer="0.31496062000000002"/>
  <pageSetup scale="80" orientation="landscape" verticalDpi="1200" r:id="rId1"/>
  <drawing r:id="rId2"/>
  <tableParts count="1">
    <tablePart r:id="rId3"/>
  </tableParts>
  <extLst>
    <ext xmlns:x14="http://schemas.microsoft.com/office/spreadsheetml/2009/9/main" uri="{CCE6A557-97BC-4b89-ADB6-D9C93CAAB3DF}">
      <x14:dataValidations xmlns:xm="http://schemas.microsoft.com/office/excel/2006/main" count="5">
        <x14:dataValidation type="list" allowBlank="1" showInputMessage="1" showErrorMessage="1" xr:uid="{FE6E3126-1E41-43F4-B306-AA64C1010228}">
          <x14:formula1>
            <xm:f>'Hidden Lists'!$F$3:$F$4</xm:f>
          </x14:formula1>
          <xm:sqref>E25:E29 B128:B131 E32</xm:sqref>
        </x14:dataValidation>
        <x14:dataValidation type="list" allowBlank="1" showInputMessage="1" showErrorMessage="1" xr:uid="{F55F7147-9D02-4BBE-882C-C70B2C8E5E20}">
          <x14:formula1>
            <xm:f>'Hidden Lists'!$G$20:$G$21</xm:f>
          </x14:formula1>
          <xm:sqref>B40:C40 B44:C44 B48:C48 B52:C52 B56:C56 B60:C60</xm:sqref>
        </x14:dataValidation>
        <x14:dataValidation type="list" allowBlank="1" showInputMessage="1" showErrorMessage="1" xr:uid="{136C978F-F85D-4251-8F96-FE586888CAB2}">
          <x14:formula1>
            <xm:f>'Hidden Lists'!$C$10:$C$18</xm:f>
          </x14:formula1>
          <xm:sqref>B25</xm:sqref>
        </x14:dataValidation>
        <x14:dataValidation type="list" allowBlank="1" showInputMessage="1" showErrorMessage="1" xr:uid="{54A84E7B-EF5C-478D-B14F-9D6818151E05}">
          <x14:formula1>
            <xm:f>'Hidden Lists'!$P$11:$P$17</xm:f>
          </x14:formula1>
          <xm:sqref>E39 E59 E43 E47 E51 E55</xm:sqref>
        </x14:dataValidation>
        <x14:dataValidation type="list" allowBlank="1" showInputMessage="1" showErrorMessage="1" xr:uid="{3AD5FB6F-D9D1-4980-A8DB-5069172177AF}">
          <x14:formula1>
            <xm:f>'Hidden Lists'!$C$33:$C$35</xm:f>
          </x14:formula1>
          <xm:sqref>E31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34355-ED90-4B51-BA42-E3477650B67F}">
  <sheetPr>
    <tabColor rgb="FFCCDE82"/>
  </sheetPr>
  <dimension ref="A1:H501"/>
  <sheetViews>
    <sheetView zoomScale="90" zoomScaleNormal="90" workbookViewId="0">
      <selection activeCell="B1" sqref="B1"/>
    </sheetView>
  </sheetViews>
  <sheetFormatPr defaultColWidth="9.140625" defaultRowHeight="13.5" x14ac:dyDescent="0.25"/>
  <cols>
    <col min="1" max="1" width="49" style="7" customWidth="1"/>
    <col min="2" max="2" width="31.5703125" style="7" customWidth="1"/>
    <col min="3" max="3" width="26.42578125" style="274" bestFit="1" customWidth="1"/>
    <col min="4" max="4" width="65" style="109" customWidth="1"/>
    <col min="5" max="5" width="14.42578125" style="40" customWidth="1"/>
    <col min="6" max="6" width="16.5703125" style="7" customWidth="1"/>
    <col min="7" max="7" width="10.7109375" style="2" customWidth="1"/>
    <col min="8" max="10" width="9" style="2" bestFit="1" customWidth="1"/>
    <col min="11" max="11" width="56.7109375" style="2" customWidth="1"/>
    <col min="12" max="16384" width="9.140625" style="2"/>
  </cols>
  <sheetData>
    <row r="1" spans="1:8" x14ac:dyDescent="0.25">
      <c r="A1" s="73"/>
      <c r="B1" s="74"/>
      <c r="C1" s="379"/>
      <c r="D1" s="75"/>
      <c r="E1" s="200" t="str">
        <f>'1.Application Form'!K1</f>
        <v>Version 1.1 July 2021</v>
      </c>
    </row>
    <row r="2" spans="1:8" ht="20.25" x14ac:dyDescent="0.25">
      <c r="A2" s="504" t="s">
        <v>228</v>
      </c>
      <c r="B2" s="505"/>
      <c r="C2" s="505"/>
      <c r="D2" s="505"/>
      <c r="E2" s="506"/>
    </row>
    <row r="3" spans="1:8" ht="15.75" x14ac:dyDescent="0.25">
      <c r="A3" s="651" t="str">
        <f>'1.Application Form'!A3:K3</f>
        <v>For Farm Certificate Holders &amp; Applicants
Single farm and Multi-farm certification</v>
      </c>
      <c r="B3" s="652"/>
      <c r="C3" s="652"/>
      <c r="D3" s="652"/>
      <c r="E3" s="653"/>
    </row>
    <row r="4" spans="1:8" ht="14.25" x14ac:dyDescent="0.25">
      <c r="A4" s="510" t="str">
        <f>'1.Application Form'!A4:K4</f>
        <v>Sustainable Agriculture Standard 2020 v1.1</v>
      </c>
      <c r="B4" s="511"/>
      <c r="C4" s="511"/>
      <c r="D4" s="511"/>
      <c r="E4" s="512"/>
    </row>
    <row r="6" spans="1:8" x14ac:dyDescent="0.25">
      <c r="A6" s="77" t="s">
        <v>1223</v>
      </c>
      <c r="B6" s="74"/>
      <c r="C6" s="379"/>
      <c r="D6" s="139"/>
      <c r="E6" s="380"/>
    </row>
    <row r="7" spans="1:8" x14ac:dyDescent="0.25">
      <c r="A7" s="524" t="s">
        <v>229</v>
      </c>
      <c r="B7" s="525"/>
      <c r="C7" s="525"/>
      <c r="D7" s="525"/>
      <c r="E7" s="526"/>
    </row>
    <row r="8" spans="1:8" x14ac:dyDescent="0.25">
      <c r="A8" s="140" t="s">
        <v>1285</v>
      </c>
      <c r="B8" s="105">
        <f>'1.Application Form'!H10</f>
        <v>0</v>
      </c>
      <c r="H8" s="61"/>
    </row>
    <row r="9" spans="1:8" ht="15" customHeight="1" x14ac:dyDescent="0.25">
      <c r="A9" s="89" t="s">
        <v>230</v>
      </c>
      <c r="B9" s="441"/>
      <c r="C9" s="7"/>
      <c r="D9" s="2"/>
      <c r="E9" s="2"/>
    </row>
    <row r="10" spans="1:8" ht="15" customHeight="1" x14ac:dyDescent="0.25">
      <c r="A10" s="381" t="s">
        <v>1286</v>
      </c>
      <c r="B10" s="442"/>
      <c r="C10" s="7"/>
      <c r="D10" s="2"/>
      <c r="E10" s="2"/>
    </row>
    <row r="12" spans="1:8" x14ac:dyDescent="0.25">
      <c r="A12" s="77" t="s">
        <v>231</v>
      </c>
      <c r="B12" s="74"/>
      <c r="C12" s="379"/>
      <c r="D12" s="139"/>
      <c r="E12" s="380"/>
    </row>
    <row r="13" spans="1:8" ht="36.75" customHeight="1" x14ac:dyDescent="0.25">
      <c r="A13" s="654" t="s">
        <v>1287</v>
      </c>
      <c r="B13" s="655"/>
      <c r="C13" s="655"/>
      <c r="D13" s="655"/>
      <c r="E13" s="656"/>
    </row>
    <row r="14" spans="1:8" s="385" customFormat="1" ht="17.25" x14ac:dyDescent="0.3">
      <c r="A14" s="657" t="s">
        <v>232</v>
      </c>
      <c r="B14" s="657"/>
      <c r="C14" s="382" t="s">
        <v>233</v>
      </c>
      <c r="D14" s="383" t="s">
        <v>234</v>
      </c>
      <c r="E14" s="450" t="s">
        <v>235</v>
      </c>
      <c r="F14" s="384"/>
    </row>
    <row r="15" spans="1:8" ht="34.5" customHeight="1" x14ac:dyDescent="0.25">
      <c r="A15" s="658" t="s">
        <v>1174</v>
      </c>
      <c r="B15" s="658"/>
      <c r="C15" s="392"/>
      <c r="D15" s="446"/>
      <c r="E15" s="386">
        <f>IF(C15='Hidden Lists'!F38,1,0)</f>
        <v>0</v>
      </c>
    </row>
    <row r="16" spans="1:8" ht="37.5" customHeight="1" x14ac:dyDescent="0.25">
      <c r="A16" s="658" t="s">
        <v>1318</v>
      </c>
      <c r="B16" s="658"/>
      <c r="C16" s="392"/>
      <c r="D16" s="446"/>
      <c r="E16" s="386">
        <f>IF(C16&gt;2,_xlfn.IFS(C16&lt;=14,1,C16&gt;=15,2),0)</f>
        <v>0</v>
      </c>
    </row>
    <row r="17" spans="1:6" ht="33" customHeight="1" x14ac:dyDescent="0.25">
      <c r="A17" s="658" t="s">
        <v>1288</v>
      </c>
      <c r="B17" s="658"/>
      <c r="C17" s="392"/>
      <c r="D17" s="446"/>
      <c r="E17" s="386">
        <f>IF(C17='Hidden Lists'!F40,1,0)</f>
        <v>0</v>
      </c>
    </row>
    <row r="18" spans="1:6" ht="36" customHeight="1" x14ac:dyDescent="0.25">
      <c r="A18" s="649" t="s">
        <v>1333</v>
      </c>
      <c r="B18" s="649"/>
      <c r="C18" s="430"/>
      <c r="D18" s="444"/>
      <c r="E18" s="386">
        <f>IF(C18='Hidden Lists'!F3,2,0)</f>
        <v>0</v>
      </c>
    </row>
    <row r="19" spans="1:6" ht="16.5" x14ac:dyDescent="0.25">
      <c r="A19" s="649" t="s">
        <v>1289</v>
      </c>
      <c r="B19" s="649"/>
      <c r="C19" s="53"/>
      <c r="D19" s="449" t="s">
        <v>1316</v>
      </c>
      <c r="E19" s="386">
        <f>_xlfn.IFS(C19='Hidden Lists'!K11,2,C19='Hidden Lists'!K12,1,C19='Hidden Lists'!K13,0,C19=0,0)</f>
        <v>0</v>
      </c>
    </row>
    <row r="20" spans="1:6" ht="16.5" x14ac:dyDescent="0.25">
      <c r="A20" s="649" t="s">
        <v>1290</v>
      </c>
      <c r="B20" s="649"/>
      <c r="C20" s="53"/>
      <c r="D20" s="449" t="s">
        <v>1316</v>
      </c>
      <c r="E20" s="386">
        <f>_xlfn.IFS(C20='Hidden Lists'!K11,2,C20='Hidden Lists'!K12,1,C20='Hidden Lists'!K13,0,C20=0,0)</f>
        <v>0</v>
      </c>
    </row>
    <row r="21" spans="1:6" ht="33" customHeight="1" x14ac:dyDescent="0.25">
      <c r="A21" s="649" t="s">
        <v>1291</v>
      </c>
      <c r="B21" s="649"/>
      <c r="C21" s="53"/>
      <c r="D21" s="444"/>
      <c r="E21" s="386">
        <f>_xlfn.IFS(C21='Hidden Lists'!M9,2,C21='Hidden Lists'!M8,1,C21='Hidden Lists'!M7,0,C21=0,0)</f>
        <v>0</v>
      </c>
    </row>
    <row r="22" spans="1:6" ht="33" customHeight="1" x14ac:dyDescent="0.25">
      <c r="A22" s="649" t="s">
        <v>1292</v>
      </c>
      <c r="B22" s="649"/>
      <c r="C22" s="53"/>
      <c r="D22" s="444"/>
      <c r="E22" s="386">
        <f>_xlfn.IFS(C22='Hidden Lists'!M9,2,C22='Hidden Lists'!M8,1,C22='Hidden Lists'!M7,0,C22=0,0)</f>
        <v>0</v>
      </c>
    </row>
    <row r="23" spans="1:6" ht="16.5" x14ac:dyDescent="0.25">
      <c r="A23" s="645" t="s">
        <v>1176</v>
      </c>
      <c r="B23" s="645"/>
      <c r="C23" s="387" t="str">
        <f>IFERROR('1.Application Form'!H44/'1.Application Form'!H45," ")</f>
        <v xml:space="preserve"> </v>
      </c>
      <c r="D23" s="446"/>
      <c r="E23" s="386">
        <f>IFERROR(IF(C23&gt;1.5*IF('1.Application Form'!H41='Yield Benchmark'!A18,VLOOKUP('1.Application Form'!I14,'Yield Benchmark'!B$18:C$35,2,0),IF('1.Application Form'!H41='Yield Benchmark'!A36,VLOOKUP('1.Application Form'!I14,'Yield Benchmark'!B$36:C$63,2,0),IF('1.Application Form'!H41='Yield Benchmark'!A70,VLOOKUP('1.Application Form'!I14,'Yield Benchmark'!B$69:C$72,2,0),IF('1.Application Form'!H41='Yield Benchmark'!A12,VLOOKUP('1.Application Form'!I14,'Yield Benchmark'!B$4:C$17,2,0),IF('1.Application Form'!H41='Yield Benchmark'!A78,VLOOKUP('1.Application Form'!I14,'Yield Benchmark'!B$73:C$90,2,0)))))),1,0),"")</f>
        <v>1</v>
      </c>
      <c r="F23" s="16"/>
    </row>
    <row r="24" spans="1:6" ht="16.5" x14ac:dyDescent="0.25">
      <c r="A24" s="645" t="s">
        <v>1177</v>
      </c>
      <c r="B24" s="645"/>
      <c r="C24" s="393" t="str">
        <f>IF(ISBLANK('1.Application Form'!H45)=TRUE,"",'1.Application Form'!H45)</f>
        <v/>
      </c>
      <c r="D24" s="446"/>
      <c r="E24" s="386">
        <f>IF(C24&lt;=250,0,IF(C24&lt;=2500,1,2))</f>
        <v>2</v>
      </c>
    </row>
    <row r="25" spans="1:6" ht="16.5" x14ac:dyDescent="0.25">
      <c r="A25" s="647" t="s">
        <v>1178</v>
      </c>
      <c r="B25" s="647"/>
      <c r="C25" s="388" t="str">
        <f>IF(COUNTBLANK(FarmIDWorkers[[Permanent Male Workers]:[Permanent Female Workers]])=34,"",'1.Application Form'!D140)</f>
        <v/>
      </c>
      <c r="D25" s="446"/>
      <c r="E25" s="386">
        <f>IF(C25&lt;=20,0,IF(C25&lt;=50,1,2))</f>
        <v>2</v>
      </c>
    </row>
    <row r="26" spans="1:6" ht="16.5" x14ac:dyDescent="0.25">
      <c r="A26" s="647" t="s">
        <v>1179</v>
      </c>
      <c r="B26" s="647"/>
      <c r="C26" s="388" t="str">
        <f>IF(COUNTBLANK(FarmIDWorkers[[Temporary Male Workers]:[Temporary Female Workers]])=34,"",'1.Application Form'!D141)</f>
        <v/>
      </c>
      <c r="D26" s="446"/>
      <c r="E26" s="386">
        <f>IF(C26&lt;=20,0,IF(C26&lt;=100,1,2))</f>
        <v>2</v>
      </c>
    </row>
    <row r="27" spans="1:6" ht="32.25" customHeight="1" x14ac:dyDescent="0.25">
      <c r="A27" s="649" t="s">
        <v>1317</v>
      </c>
      <c r="B27" s="649"/>
      <c r="C27" s="393" t="str">
        <f>IFERROR(FarmIDWorkers[[#Totals],[Permanent Male Workers]]/FarmIDWorkers[[#Totals],[Permanent Female Workers]]," ")</f>
        <v xml:space="preserve"> </v>
      </c>
      <c r="D27" s="446"/>
      <c r="E27" s="386">
        <f>IF(C27&lt;0.5,0,IF(C27&lt;=1,1,2))</f>
        <v>2</v>
      </c>
    </row>
    <row r="28" spans="1:6" ht="34.5" customHeight="1" x14ac:dyDescent="0.25">
      <c r="A28" s="649" t="s">
        <v>1342</v>
      </c>
      <c r="B28" s="650"/>
      <c r="C28" s="393" t="str">
        <f>IFERROR(FarmIDWorkers[[#Totals],[Temporary Male Workers]]/FarmIDWorkers[[#Totals],[Temporary Female Workers]]," ")</f>
        <v xml:space="preserve"> </v>
      </c>
      <c r="D28" s="446"/>
      <c r="E28" s="386">
        <f>IF(C28&lt;0.5,0,IF(C28&lt;=1,1,2))</f>
        <v>2</v>
      </c>
    </row>
    <row r="29" spans="1:6" ht="16.5" x14ac:dyDescent="0.25">
      <c r="A29" s="650" t="s">
        <v>1195</v>
      </c>
      <c r="B29" s="650"/>
      <c r="C29" s="389" t="str">
        <f>IF(COUNTBLANK(FarmIDWorkers[Workers &lt;18 years])=17,"",'1.Application Form'!H123)</f>
        <v/>
      </c>
      <c r="D29" s="446"/>
      <c r="E29" s="386">
        <f>IF(C29&lt;1,0,IF(C29&lt;=2,1,2))</f>
        <v>2</v>
      </c>
    </row>
    <row r="30" spans="1:6" ht="16.5" x14ac:dyDescent="0.25">
      <c r="A30" s="648" t="s">
        <v>1196</v>
      </c>
      <c r="B30" s="648"/>
      <c r="C30" s="389" t="str">
        <f>IF(COUNTBLANK(FarmIDWorkers['# Houses provided to workers in harvest peak])=17,"",'1.Application Form'!K123)</f>
        <v/>
      </c>
      <c r="D30" s="446"/>
      <c r="E30" s="386">
        <f>IF(C30=0,0,IF(C30&lt;=10,1,2))</f>
        <v>2</v>
      </c>
    </row>
    <row r="31" spans="1:6" ht="16.5" x14ac:dyDescent="0.25">
      <c r="A31" s="645" t="s">
        <v>1197</v>
      </c>
      <c r="B31" s="645"/>
      <c r="C31" s="389" t="str">
        <f>IF(ISBLANK('1.Application Form'!C56)=TRUE,"",'1.Application Form'!C56)</f>
        <v/>
      </c>
      <c r="D31" s="446"/>
      <c r="E31" s="386">
        <f>IF(C31=0,0,1)</f>
        <v>1</v>
      </c>
    </row>
    <row r="32" spans="1:6" ht="16.5" x14ac:dyDescent="0.25">
      <c r="A32" s="645" t="s">
        <v>1198</v>
      </c>
      <c r="B32" s="645"/>
      <c r="C32" s="389">
        <f>FarmIDWorkers[[#Totals],[Migrant Male Workers]]+FarmIDWorkers[[#Totals],[Migrant Female Workers]]</f>
        <v>0</v>
      </c>
      <c r="D32" s="447"/>
      <c r="E32" s="386">
        <f>IF(C32=0,0,_xlfn.IFS(C32&lt;10,1,C32&gt;11,2))</f>
        <v>0</v>
      </c>
    </row>
    <row r="33" spans="1:6" ht="16.5" x14ac:dyDescent="0.25">
      <c r="A33" s="645" t="s">
        <v>1199</v>
      </c>
      <c r="B33" s="645"/>
      <c r="C33" s="389">
        <f>COUNTA('1.Application Form'!C48:E50)</f>
        <v>0</v>
      </c>
      <c r="D33" s="448"/>
      <c r="E33" s="386">
        <f>IF(C33&gt;0,1,0)</f>
        <v>0</v>
      </c>
    </row>
    <row r="34" spans="1:6" ht="30" customHeight="1" x14ac:dyDescent="0.25">
      <c r="A34" s="646" t="s">
        <v>238</v>
      </c>
      <c r="B34" s="646"/>
      <c r="C34" s="445" t="str">
        <f>VLOOKUP(E34,'Risk factors'!$B$62:$D$66,3,TRUE)</f>
        <v>5. Highest risk</v>
      </c>
      <c r="D34" s="390"/>
      <c r="E34" s="386">
        <f>SUM(E15:E33)</f>
        <v>16</v>
      </c>
    </row>
    <row r="35" spans="1:6" x14ac:dyDescent="0.25">
      <c r="E35" s="391"/>
    </row>
    <row r="37" spans="1:6" x14ac:dyDescent="0.25">
      <c r="A37" s="150" t="s">
        <v>1293</v>
      </c>
      <c r="B37" s="74"/>
      <c r="C37" s="74"/>
      <c r="D37" s="74"/>
      <c r="E37" s="139"/>
      <c r="F37" s="9"/>
    </row>
    <row r="38" spans="1:6" ht="78.75" customHeight="1" x14ac:dyDescent="0.25">
      <c r="A38" s="541" t="s">
        <v>1296</v>
      </c>
      <c r="B38" s="542"/>
      <c r="C38" s="542"/>
      <c r="D38" s="542"/>
      <c r="E38" s="542"/>
      <c r="F38" s="543"/>
    </row>
    <row r="39" spans="1:6" ht="23.25" customHeight="1" x14ac:dyDescent="0.25">
      <c r="A39" s="429" t="s">
        <v>239</v>
      </c>
      <c r="B39" s="429" t="s">
        <v>1168</v>
      </c>
      <c r="C39" s="429" t="s">
        <v>141</v>
      </c>
      <c r="D39" s="429" t="s">
        <v>1175</v>
      </c>
      <c r="E39" s="429" t="s">
        <v>240</v>
      </c>
      <c r="F39" s="429" t="s">
        <v>1166</v>
      </c>
    </row>
    <row r="40" spans="1:6" x14ac:dyDescent="0.25">
      <c r="A40" s="54"/>
      <c r="B40" s="54"/>
      <c r="C40" s="54"/>
      <c r="D40" s="53"/>
      <c r="E40" s="53"/>
      <c r="F40" s="54"/>
    </row>
    <row r="41" spans="1:6" x14ac:dyDescent="0.25">
      <c r="A41" s="54"/>
      <c r="B41" s="54"/>
      <c r="C41" s="54"/>
      <c r="D41" s="53"/>
      <c r="E41" s="53"/>
      <c r="F41" s="54"/>
    </row>
    <row r="42" spans="1:6" x14ac:dyDescent="0.25">
      <c r="A42" s="54"/>
      <c r="B42" s="54"/>
      <c r="C42" s="54"/>
      <c r="D42" s="53"/>
      <c r="E42" s="53"/>
      <c r="F42" s="54"/>
    </row>
    <row r="43" spans="1:6" x14ac:dyDescent="0.25">
      <c r="A43" s="54"/>
      <c r="B43" s="54"/>
      <c r="C43" s="54"/>
      <c r="D43" s="53"/>
      <c r="E43" s="53"/>
      <c r="F43" s="54"/>
    </row>
    <row r="44" spans="1:6" x14ac:dyDescent="0.25">
      <c r="A44" s="54"/>
      <c r="B44" s="54"/>
      <c r="C44" s="54"/>
      <c r="D44" s="53"/>
      <c r="E44" s="53"/>
      <c r="F44" s="54"/>
    </row>
    <row r="45" spans="1:6" x14ac:dyDescent="0.25">
      <c r="A45" s="54"/>
      <c r="B45" s="54"/>
      <c r="C45" s="54"/>
      <c r="D45" s="53"/>
      <c r="E45" s="53"/>
      <c r="F45" s="54"/>
    </row>
    <row r="46" spans="1:6" x14ac:dyDescent="0.25">
      <c r="A46" s="54"/>
      <c r="B46" s="54"/>
      <c r="C46" s="54"/>
      <c r="D46" s="53"/>
      <c r="E46" s="53"/>
      <c r="F46" s="54"/>
    </row>
    <row r="47" spans="1:6" x14ac:dyDescent="0.25">
      <c r="A47" s="54"/>
      <c r="B47" s="54"/>
      <c r="C47" s="54"/>
      <c r="D47" s="53"/>
      <c r="E47" s="53"/>
      <c r="F47" s="54"/>
    </row>
    <row r="48" spans="1:6" x14ac:dyDescent="0.25">
      <c r="A48" s="54"/>
      <c r="B48" s="54"/>
      <c r="C48" s="54"/>
      <c r="D48" s="53"/>
      <c r="E48" s="53"/>
      <c r="F48" s="54"/>
    </row>
    <row r="49" spans="1:6" x14ac:dyDescent="0.25">
      <c r="A49" s="54"/>
      <c r="B49" s="54"/>
      <c r="C49" s="54"/>
      <c r="D49" s="53"/>
      <c r="E49" s="53"/>
      <c r="F49" s="54"/>
    </row>
    <row r="50" spans="1:6" x14ac:dyDescent="0.25">
      <c r="A50" s="54"/>
      <c r="B50" s="54"/>
      <c r="C50" s="54"/>
      <c r="D50" s="53"/>
      <c r="E50" s="53"/>
      <c r="F50" s="54"/>
    </row>
    <row r="51" spans="1:6" x14ac:dyDescent="0.25">
      <c r="A51" s="54"/>
      <c r="B51" s="54"/>
      <c r="C51" s="54"/>
      <c r="D51" s="53"/>
      <c r="E51" s="53"/>
      <c r="F51" s="54"/>
    </row>
    <row r="52" spans="1:6" x14ac:dyDescent="0.25">
      <c r="A52" s="54"/>
      <c r="B52" s="54"/>
      <c r="C52" s="54"/>
      <c r="D52" s="53"/>
      <c r="E52" s="53"/>
      <c r="F52" s="54"/>
    </row>
    <row r="53" spans="1:6" x14ac:dyDescent="0.25">
      <c r="A53" s="54"/>
      <c r="B53" s="54"/>
      <c r="C53" s="54"/>
      <c r="D53" s="53"/>
      <c r="E53" s="53"/>
      <c r="F53" s="54"/>
    </row>
    <row r="54" spans="1:6" x14ac:dyDescent="0.25">
      <c r="A54" s="54"/>
      <c r="B54" s="54"/>
      <c r="C54" s="54"/>
      <c r="D54" s="53"/>
      <c r="E54" s="53"/>
      <c r="F54" s="54"/>
    </row>
    <row r="55" spans="1:6" x14ac:dyDescent="0.25">
      <c r="A55" s="54"/>
      <c r="B55" s="54"/>
      <c r="C55" s="54"/>
      <c r="D55" s="53"/>
      <c r="E55" s="53"/>
      <c r="F55" s="54"/>
    </row>
    <row r="56" spans="1:6" x14ac:dyDescent="0.25">
      <c r="A56" s="54"/>
      <c r="B56" s="54"/>
      <c r="C56" s="54"/>
      <c r="D56" s="53"/>
      <c r="E56" s="53"/>
      <c r="F56" s="54"/>
    </row>
    <row r="57" spans="1:6" x14ac:dyDescent="0.25">
      <c r="A57" s="54"/>
      <c r="B57" s="54"/>
      <c r="C57" s="54"/>
      <c r="D57" s="53"/>
      <c r="E57" s="53"/>
      <c r="F57" s="54"/>
    </row>
    <row r="58" spans="1:6" x14ac:dyDescent="0.25">
      <c r="A58" s="54"/>
      <c r="B58" s="54"/>
      <c r="C58" s="54"/>
      <c r="D58" s="53"/>
      <c r="E58" s="53"/>
      <c r="F58" s="54"/>
    </row>
    <row r="59" spans="1:6" x14ac:dyDescent="0.25">
      <c r="A59" s="54"/>
      <c r="B59" s="54"/>
      <c r="C59" s="54"/>
      <c r="D59" s="53"/>
      <c r="E59" s="53"/>
      <c r="F59" s="54"/>
    </row>
    <row r="60" spans="1:6" x14ac:dyDescent="0.25">
      <c r="A60" s="54"/>
      <c r="B60" s="54"/>
      <c r="C60" s="54"/>
      <c r="D60" s="53"/>
      <c r="E60" s="53"/>
      <c r="F60" s="54"/>
    </row>
    <row r="61" spans="1:6" x14ac:dyDescent="0.25">
      <c r="A61" s="54"/>
      <c r="B61" s="54"/>
      <c r="C61" s="54"/>
      <c r="D61" s="53"/>
      <c r="E61" s="53"/>
      <c r="F61" s="54"/>
    </row>
    <row r="62" spans="1:6" x14ac:dyDescent="0.25">
      <c r="A62" s="54"/>
      <c r="B62" s="54"/>
      <c r="C62" s="54"/>
      <c r="D62" s="53"/>
      <c r="E62" s="53"/>
      <c r="F62" s="54"/>
    </row>
    <row r="63" spans="1:6" x14ac:dyDescent="0.25">
      <c r="A63" s="54"/>
      <c r="B63" s="54"/>
      <c r="C63" s="54"/>
      <c r="D63" s="53"/>
      <c r="E63" s="53"/>
      <c r="F63" s="54"/>
    </row>
    <row r="64" spans="1:6" x14ac:dyDescent="0.25">
      <c r="A64" s="54"/>
      <c r="B64" s="54"/>
      <c r="C64" s="54"/>
      <c r="D64" s="53"/>
      <c r="E64" s="53"/>
      <c r="F64" s="54"/>
    </row>
    <row r="65" spans="1:6" x14ac:dyDescent="0.25">
      <c r="A65" s="417"/>
      <c r="B65" s="417"/>
      <c r="C65" s="417"/>
      <c r="D65" s="418"/>
      <c r="E65" s="418"/>
      <c r="F65" s="417"/>
    </row>
    <row r="66" spans="1:6" x14ac:dyDescent="0.25">
      <c r="A66" s="417"/>
      <c r="B66" s="417"/>
      <c r="C66" s="417"/>
      <c r="D66" s="418"/>
      <c r="E66" s="418"/>
      <c r="F66" s="417"/>
    </row>
    <row r="67" spans="1:6" x14ac:dyDescent="0.25">
      <c r="A67" s="417"/>
      <c r="B67" s="417"/>
      <c r="C67" s="417"/>
      <c r="D67" s="418"/>
      <c r="E67" s="418"/>
      <c r="F67" s="417"/>
    </row>
    <row r="68" spans="1:6" x14ac:dyDescent="0.25">
      <c r="A68" s="417"/>
      <c r="B68" s="417"/>
      <c r="C68" s="417"/>
      <c r="D68" s="418"/>
      <c r="E68" s="418"/>
      <c r="F68" s="417"/>
    </row>
    <row r="69" spans="1:6" x14ac:dyDescent="0.25">
      <c r="A69" s="417"/>
      <c r="B69" s="417"/>
      <c r="C69" s="417"/>
      <c r="D69" s="418"/>
      <c r="E69" s="418"/>
      <c r="F69" s="417"/>
    </row>
    <row r="70" spans="1:6" x14ac:dyDescent="0.25">
      <c r="A70" s="417"/>
      <c r="B70" s="417"/>
      <c r="C70" s="417"/>
      <c r="D70" s="418"/>
      <c r="E70" s="418"/>
      <c r="F70" s="417"/>
    </row>
    <row r="71" spans="1:6" x14ac:dyDescent="0.25">
      <c r="A71" s="417"/>
      <c r="B71" s="417"/>
      <c r="C71" s="417"/>
      <c r="D71" s="418"/>
      <c r="E71" s="418"/>
      <c r="F71" s="417"/>
    </row>
    <row r="72" spans="1:6" x14ac:dyDescent="0.25">
      <c r="A72" s="417"/>
      <c r="B72" s="417"/>
      <c r="C72" s="417"/>
      <c r="D72" s="418"/>
      <c r="E72" s="418"/>
      <c r="F72" s="417"/>
    </row>
    <row r="73" spans="1:6" x14ac:dyDescent="0.25">
      <c r="A73" s="417"/>
      <c r="B73" s="417"/>
      <c r="C73" s="417"/>
      <c r="D73" s="418"/>
      <c r="E73" s="418"/>
      <c r="F73" s="417"/>
    </row>
    <row r="74" spans="1:6" x14ac:dyDescent="0.25">
      <c r="A74" s="417"/>
      <c r="B74" s="417"/>
      <c r="C74" s="417"/>
      <c r="D74" s="418"/>
      <c r="E74" s="418"/>
      <c r="F74" s="417"/>
    </row>
    <row r="75" spans="1:6" x14ac:dyDescent="0.25">
      <c r="A75" s="417"/>
      <c r="B75" s="417"/>
      <c r="C75" s="417"/>
      <c r="D75" s="418"/>
      <c r="E75" s="418"/>
      <c r="F75" s="417"/>
    </row>
    <row r="76" spans="1:6" x14ac:dyDescent="0.25">
      <c r="A76" s="417"/>
      <c r="B76" s="417"/>
      <c r="C76" s="417"/>
      <c r="D76" s="418"/>
      <c r="E76" s="418"/>
      <c r="F76" s="417"/>
    </row>
    <row r="77" spans="1:6" x14ac:dyDescent="0.25">
      <c r="A77" s="417"/>
      <c r="B77" s="417"/>
      <c r="C77" s="417"/>
      <c r="D77" s="418"/>
      <c r="E77" s="418"/>
      <c r="F77" s="417"/>
    </row>
    <row r="78" spans="1:6" x14ac:dyDescent="0.25">
      <c r="A78" s="417"/>
      <c r="B78" s="417"/>
      <c r="C78" s="417"/>
      <c r="D78" s="418"/>
      <c r="E78" s="418"/>
      <c r="F78" s="417"/>
    </row>
    <row r="79" spans="1:6" x14ac:dyDescent="0.25">
      <c r="A79" s="417"/>
      <c r="B79" s="417"/>
      <c r="C79" s="417"/>
      <c r="D79" s="418"/>
      <c r="E79" s="418"/>
      <c r="F79" s="417"/>
    </row>
    <row r="80" spans="1:6" x14ac:dyDescent="0.25">
      <c r="A80" s="417"/>
      <c r="B80" s="417"/>
      <c r="C80" s="417"/>
      <c r="D80" s="418"/>
      <c r="E80" s="418"/>
      <c r="F80" s="417"/>
    </row>
    <row r="81" spans="1:6" x14ac:dyDescent="0.25">
      <c r="A81" s="417"/>
      <c r="B81" s="417"/>
      <c r="C81" s="417"/>
      <c r="D81" s="418"/>
      <c r="E81" s="418"/>
      <c r="F81" s="417"/>
    </row>
    <row r="82" spans="1:6" x14ac:dyDescent="0.25">
      <c r="A82" s="417"/>
      <c r="B82" s="417"/>
      <c r="C82" s="417"/>
      <c r="D82" s="418"/>
      <c r="E82" s="418"/>
      <c r="F82" s="417"/>
    </row>
    <row r="83" spans="1:6" x14ac:dyDescent="0.25">
      <c r="A83" s="417"/>
      <c r="B83" s="417"/>
      <c r="C83" s="417"/>
      <c r="D83" s="418"/>
      <c r="E83" s="418"/>
      <c r="F83" s="417"/>
    </row>
    <row r="84" spans="1:6" x14ac:dyDescent="0.25">
      <c r="A84" s="417"/>
      <c r="B84" s="417"/>
      <c r="C84" s="417"/>
      <c r="D84" s="418"/>
      <c r="E84" s="418"/>
      <c r="F84" s="417"/>
    </row>
    <row r="85" spans="1:6" x14ac:dyDescent="0.25">
      <c r="A85" s="417"/>
      <c r="B85" s="417"/>
      <c r="C85" s="417"/>
      <c r="D85" s="418"/>
      <c r="E85" s="418"/>
      <c r="F85" s="417"/>
    </row>
    <row r="86" spans="1:6" x14ac:dyDescent="0.25">
      <c r="A86" s="417"/>
      <c r="B86" s="417"/>
      <c r="C86" s="417"/>
      <c r="D86" s="418"/>
      <c r="E86" s="418"/>
      <c r="F86" s="417"/>
    </row>
    <row r="87" spans="1:6" x14ac:dyDescent="0.25">
      <c r="A87" s="417"/>
      <c r="B87" s="417"/>
      <c r="C87" s="417"/>
      <c r="D87" s="418"/>
      <c r="E87" s="418"/>
      <c r="F87" s="417"/>
    </row>
    <row r="88" spans="1:6" x14ac:dyDescent="0.25">
      <c r="A88" s="417"/>
      <c r="B88" s="417"/>
      <c r="C88" s="417"/>
      <c r="D88" s="418"/>
      <c r="E88" s="418"/>
      <c r="F88" s="417"/>
    </row>
    <row r="89" spans="1:6" x14ac:dyDescent="0.25">
      <c r="A89" s="417"/>
      <c r="B89" s="417"/>
      <c r="C89" s="417"/>
      <c r="D89" s="418"/>
      <c r="E89" s="418"/>
      <c r="F89" s="417"/>
    </row>
    <row r="90" spans="1:6" x14ac:dyDescent="0.25">
      <c r="A90" s="417"/>
      <c r="B90" s="417"/>
      <c r="C90" s="417"/>
      <c r="D90" s="418"/>
      <c r="E90" s="418"/>
      <c r="F90" s="417"/>
    </row>
    <row r="91" spans="1:6" x14ac:dyDescent="0.25">
      <c r="A91" s="417"/>
      <c r="B91" s="417"/>
      <c r="C91" s="417"/>
      <c r="D91" s="418"/>
      <c r="E91" s="418"/>
      <c r="F91" s="417"/>
    </row>
    <row r="92" spans="1:6" x14ac:dyDescent="0.25">
      <c r="A92" s="417"/>
      <c r="B92" s="417"/>
      <c r="C92" s="417"/>
      <c r="D92" s="418"/>
      <c r="E92" s="418"/>
      <c r="F92" s="417"/>
    </row>
    <row r="93" spans="1:6" x14ac:dyDescent="0.25">
      <c r="A93" s="417"/>
      <c r="B93" s="417"/>
      <c r="C93" s="417"/>
      <c r="D93" s="418"/>
      <c r="E93" s="418"/>
      <c r="F93" s="417"/>
    </row>
    <row r="94" spans="1:6" x14ac:dyDescent="0.25">
      <c r="A94" s="417"/>
      <c r="B94" s="417"/>
      <c r="C94" s="417"/>
      <c r="D94" s="418"/>
      <c r="E94" s="418"/>
      <c r="F94" s="417"/>
    </row>
    <row r="95" spans="1:6" x14ac:dyDescent="0.25">
      <c r="A95" s="417"/>
      <c r="B95" s="417"/>
      <c r="C95" s="417"/>
      <c r="D95" s="418"/>
      <c r="E95" s="418"/>
      <c r="F95" s="417"/>
    </row>
    <row r="96" spans="1:6" x14ac:dyDescent="0.25">
      <c r="A96" s="417"/>
      <c r="B96" s="417"/>
      <c r="C96" s="417"/>
      <c r="D96" s="418"/>
      <c r="E96" s="418"/>
      <c r="F96" s="417"/>
    </row>
    <row r="97" spans="1:6" x14ac:dyDescent="0.25">
      <c r="A97" s="417"/>
      <c r="B97" s="417"/>
      <c r="C97" s="417"/>
      <c r="D97" s="418"/>
      <c r="E97" s="418"/>
      <c r="F97" s="417"/>
    </row>
    <row r="98" spans="1:6" x14ac:dyDescent="0.25">
      <c r="A98" s="417"/>
      <c r="B98" s="417"/>
      <c r="C98" s="417"/>
      <c r="D98" s="418"/>
      <c r="E98" s="418"/>
      <c r="F98" s="417"/>
    </row>
    <row r="99" spans="1:6" x14ac:dyDescent="0.25">
      <c r="A99" s="417"/>
      <c r="B99" s="417"/>
      <c r="C99" s="417"/>
      <c r="D99" s="418"/>
      <c r="E99" s="418"/>
      <c r="F99" s="417"/>
    </row>
    <row r="100" spans="1:6" x14ac:dyDescent="0.25">
      <c r="A100" s="417"/>
      <c r="B100" s="417"/>
      <c r="C100" s="417"/>
      <c r="D100" s="418"/>
      <c r="E100" s="418"/>
      <c r="F100" s="417"/>
    </row>
    <row r="101" spans="1:6" x14ac:dyDescent="0.25">
      <c r="A101" s="417"/>
      <c r="B101" s="417"/>
      <c r="C101" s="417"/>
      <c r="D101" s="418"/>
      <c r="E101" s="418"/>
      <c r="F101" s="417"/>
    </row>
    <row r="102" spans="1:6" x14ac:dyDescent="0.25">
      <c r="A102" s="417"/>
      <c r="B102" s="417"/>
      <c r="C102" s="417"/>
      <c r="D102" s="418"/>
      <c r="E102" s="418"/>
      <c r="F102" s="417"/>
    </row>
    <row r="103" spans="1:6" x14ac:dyDescent="0.25">
      <c r="A103" s="417"/>
      <c r="B103" s="417"/>
      <c r="C103" s="417"/>
      <c r="D103" s="418"/>
      <c r="E103" s="418"/>
      <c r="F103" s="417"/>
    </row>
    <row r="104" spans="1:6" x14ac:dyDescent="0.25">
      <c r="A104" s="417"/>
      <c r="B104" s="417"/>
      <c r="C104" s="417"/>
      <c r="D104" s="418"/>
      <c r="E104" s="418"/>
      <c r="F104" s="417"/>
    </row>
    <row r="105" spans="1:6" x14ac:dyDescent="0.25">
      <c r="A105" s="417"/>
      <c r="B105" s="417"/>
      <c r="C105" s="417"/>
      <c r="D105" s="418"/>
      <c r="E105" s="418"/>
      <c r="F105" s="417"/>
    </row>
    <row r="106" spans="1:6" x14ac:dyDescent="0.25">
      <c r="A106" s="417"/>
      <c r="B106" s="417"/>
      <c r="C106" s="417"/>
      <c r="D106" s="418"/>
      <c r="E106" s="418"/>
      <c r="F106" s="417"/>
    </row>
    <row r="107" spans="1:6" x14ac:dyDescent="0.25">
      <c r="A107" s="417"/>
      <c r="B107" s="417"/>
      <c r="C107" s="417"/>
      <c r="D107" s="418"/>
      <c r="E107" s="418"/>
      <c r="F107" s="417"/>
    </row>
    <row r="108" spans="1:6" x14ac:dyDescent="0.25">
      <c r="A108" s="417"/>
      <c r="B108" s="417"/>
      <c r="C108" s="417"/>
      <c r="D108" s="418"/>
      <c r="E108" s="418"/>
      <c r="F108" s="417"/>
    </row>
    <row r="109" spans="1:6" x14ac:dyDescent="0.25">
      <c r="A109" s="417"/>
      <c r="B109" s="417"/>
      <c r="C109" s="417"/>
      <c r="D109" s="418"/>
      <c r="E109" s="418"/>
      <c r="F109" s="417"/>
    </row>
    <row r="110" spans="1:6" x14ac:dyDescent="0.25">
      <c r="A110" s="417"/>
      <c r="B110" s="417"/>
      <c r="C110" s="417"/>
      <c r="D110" s="418"/>
      <c r="E110" s="418"/>
      <c r="F110" s="417"/>
    </row>
    <row r="111" spans="1:6" x14ac:dyDescent="0.25">
      <c r="A111" s="417"/>
      <c r="B111" s="417"/>
      <c r="C111" s="417"/>
      <c r="D111" s="418"/>
      <c r="E111" s="418"/>
      <c r="F111" s="417"/>
    </row>
    <row r="112" spans="1:6" x14ac:dyDescent="0.25">
      <c r="A112" s="417"/>
      <c r="B112" s="417"/>
      <c r="C112" s="417"/>
      <c r="D112" s="418"/>
      <c r="E112" s="418"/>
      <c r="F112" s="417"/>
    </row>
    <row r="113" spans="1:6" x14ac:dyDescent="0.25">
      <c r="A113" s="417"/>
      <c r="B113" s="417"/>
      <c r="C113" s="417"/>
      <c r="D113" s="418"/>
      <c r="E113" s="418"/>
      <c r="F113" s="417"/>
    </row>
    <row r="114" spans="1:6" x14ac:dyDescent="0.25">
      <c r="A114" s="417"/>
      <c r="B114" s="417"/>
      <c r="C114" s="417"/>
      <c r="D114" s="418"/>
      <c r="E114" s="418"/>
      <c r="F114" s="417"/>
    </row>
    <row r="115" spans="1:6" x14ac:dyDescent="0.25">
      <c r="A115" s="417"/>
      <c r="B115" s="417"/>
      <c r="C115" s="417"/>
      <c r="D115" s="418"/>
      <c r="E115" s="418"/>
      <c r="F115" s="417"/>
    </row>
    <row r="116" spans="1:6" x14ac:dyDescent="0.25">
      <c r="A116" s="417"/>
      <c r="B116" s="417"/>
      <c r="C116" s="417"/>
      <c r="D116" s="418"/>
      <c r="E116" s="418"/>
      <c r="F116" s="417"/>
    </row>
    <row r="117" spans="1:6" x14ac:dyDescent="0.25">
      <c r="A117" s="417"/>
      <c r="B117" s="417"/>
      <c r="C117" s="417"/>
      <c r="D117" s="418"/>
      <c r="E117" s="418"/>
      <c r="F117" s="417"/>
    </row>
    <row r="118" spans="1:6" x14ac:dyDescent="0.25">
      <c r="A118" s="417"/>
      <c r="B118" s="417"/>
      <c r="C118" s="417"/>
      <c r="D118" s="418"/>
      <c r="E118" s="418"/>
      <c r="F118" s="417"/>
    </row>
    <row r="119" spans="1:6" x14ac:dyDescent="0.25">
      <c r="A119" s="417"/>
      <c r="B119" s="417"/>
      <c r="C119" s="417"/>
      <c r="D119" s="418"/>
      <c r="E119" s="418"/>
      <c r="F119" s="417"/>
    </row>
    <row r="120" spans="1:6" x14ac:dyDescent="0.25">
      <c r="A120" s="417"/>
      <c r="B120" s="417"/>
      <c r="C120" s="417"/>
      <c r="D120" s="418"/>
      <c r="E120" s="418"/>
      <c r="F120" s="417"/>
    </row>
    <row r="121" spans="1:6" x14ac:dyDescent="0.25">
      <c r="A121" s="417"/>
      <c r="B121" s="417"/>
      <c r="C121" s="417"/>
      <c r="D121" s="418"/>
      <c r="E121" s="418"/>
      <c r="F121" s="417"/>
    </row>
    <row r="122" spans="1:6" x14ac:dyDescent="0.25">
      <c r="A122" s="417"/>
      <c r="B122" s="417"/>
      <c r="C122" s="417"/>
      <c r="D122" s="418"/>
      <c r="E122" s="418"/>
      <c r="F122" s="417"/>
    </row>
    <row r="123" spans="1:6" x14ac:dyDescent="0.25">
      <c r="A123" s="417"/>
      <c r="B123" s="417"/>
      <c r="C123" s="417"/>
      <c r="D123" s="418"/>
      <c r="E123" s="418"/>
      <c r="F123" s="417"/>
    </row>
    <row r="124" spans="1:6" x14ac:dyDescent="0.25">
      <c r="A124" s="417"/>
      <c r="B124" s="417"/>
      <c r="C124" s="417"/>
      <c r="D124" s="418"/>
      <c r="E124" s="418"/>
      <c r="F124" s="417"/>
    </row>
    <row r="125" spans="1:6" x14ac:dyDescent="0.25">
      <c r="A125" s="417"/>
      <c r="B125" s="417"/>
      <c r="C125" s="417"/>
      <c r="D125" s="418"/>
      <c r="E125" s="418"/>
      <c r="F125" s="417"/>
    </row>
    <row r="126" spans="1:6" x14ac:dyDescent="0.25">
      <c r="A126" s="417"/>
      <c r="B126" s="417"/>
      <c r="C126" s="417"/>
      <c r="D126" s="418"/>
      <c r="E126" s="418"/>
      <c r="F126" s="417"/>
    </row>
    <row r="127" spans="1:6" x14ac:dyDescent="0.25">
      <c r="A127" s="417"/>
      <c r="B127" s="417"/>
      <c r="C127" s="417"/>
      <c r="D127" s="418"/>
      <c r="E127" s="418"/>
      <c r="F127" s="417"/>
    </row>
    <row r="128" spans="1:6" x14ac:dyDescent="0.25">
      <c r="A128" s="417"/>
      <c r="B128" s="417"/>
      <c r="C128" s="417"/>
      <c r="D128" s="418"/>
      <c r="E128" s="418"/>
      <c r="F128" s="417"/>
    </row>
    <row r="129" spans="1:6" x14ac:dyDescent="0.25">
      <c r="A129" s="417"/>
      <c r="B129" s="417"/>
      <c r="C129" s="417"/>
      <c r="D129" s="418"/>
      <c r="E129" s="418"/>
      <c r="F129" s="417"/>
    </row>
    <row r="130" spans="1:6" x14ac:dyDescent="0.25">
      <c r="A130" s="417"/>
      <c r="B130" s="417"/>
      <c r="C130" s="417"/>
      <c r="D130" s="418"/>
      <c r="E130" s="418"/>
      <c r="F130" s="417"/>
    </row>
    <row r="131" spans="1:6" x14ac:dyDescent="0.25">
      <c r="A131" s="417"/>
      <c r="B131" s="417"/>
      <c r="C131" s="417"/>
      <c r="D131" s="418"/>
      <c r="E131" s="418"/>
      <c r="F131" s="417"/>
    </row>
    <row r="132" spans="1:6" x14ac:dyDescent="0.25">
      <c r="A132" s="417"/>
      <c r="B132" s="417"/>
      <c r="C132" s="417"/>
      <c r="D132" s="418"/>
      <c r="E132" s="418"/>
      <c r="F132" s="417"/>
    </row>
    <row r="133" spans="1:6" x14ac:dyDescent="0.25">
      <c r="A133" s="417"/>
      <c r="B133" s="417"/>
      <c r="C133" s="417"/>
      <c r="D133" s="418"/>
      <c r="E133" s="418"/>
      <c r="F133" s="417"/>
    </row>
    <row r="134" spans="1:6" x14ac:dyDescent="0.25">
      <c r="A134" s="417"/>
      <c r="B134" s="417"/>
      <c r="C134" s="417"/>
      <c r="D134" s="418"/>
      <c r="E134" s="418"/>
      <c r="F134" s="417"/>
    </row>
    <row r="135" spans="1:6" x14ac:dyDescent="0.25">
      <c r="A135" s="417"/>
      <c r="B135" s="417"/>
      <c r="C135" s="417"/>
      <c r="D135" s="418"/>
      <c r="E135" s="418"/>
      <c r="F135" s="417"/>
    </row>
    <row r="136" spans="1:6" x14ac:dyDescent="0.25">
      <c r="A136" s="417"/>
      <c r="B136" s="417"/>
      <c r="C136" s="417"/>
      <c r="D136" s="418"/>
      <c r="E136" s="418"/>
      <c r="F136" s="417"/>
    </row>
    <row r="137" spans="1:6" x14ac:dyDescent="0.25">
      <c r="A137" s="417"/>
      <c r="B137" s="417"/>
      <c r="C137" s="417"/>
      <c r="D137" s="418"/>
      <c r="E137" s="418"/>
      <c r="F137" s="417"/>
    </row>
    <row r="138" spans="1:6" x14ac:dyDescent="0.25">
      <c r="A138" s="417"/>
      <c r="B138" s="417"/>
      <c r="C138" s="417"/>
      <c r="D138" s="418"/>
      <c r="E138" s="418"/>
      <c r="F138" s="417"/>
    </row>
    <row r="139" spans="1:6" x14ac:dyDescent="0.25">
      <c r="A139" s="417"/>
      <c r="B139" s="417"/>
      <c r="C139" s="417"/>
      <c r="D139" s="418"/>
      <c r="E139" s="418"/>
      <c r="F139" s="417"/>
    </row>
    <row r="140" spans="1:6" x14ac:dyDescent="0.25">
      <c r="A140" s="417"/>
      <c r="B140" s="417"/>
      <c r="C140" s="417"/>
      <c r="D140" s="418"/>
      <c r="E140" s="418"/>
      <c r="F140" s="417"/>
    </row>
    <row r="141" spans="1:6" x14ac:dyDescent="0.25">
      <c r="A141" s="417"/>
      <c r="B141" s="417"/>
      <c r="C141" s="417"/>
      <c r="D141" s="418"/>
      <c r="E141" s="418"/>
      <c r="F141" s="417"/>
    </row>
    <row r="142" spans="1:6" x14ac:dyDescent="0.25">
      <c r="A142" s="417"/>
      <c r="B142" s="417"/>
      <c r="C142" s="417"/>
      <c r="D142" s="418"/>
      <c r="E142" s="418"/>
      <c r="F142" s="417"/>
    </row>
    <row r="143" spans="1:6" x14ac:dyDescent="0.25">
      <c r="A143" s="417"/>
      <c r="B143" s="417"/>
      <c r="C143" s="417"/>
      <c r="D143" s="418"/>
      <c r="E143" s="418"/>
      <c r="F143" s="417"/>
    </row>
    <row r="144" spans="1:6" x14ac:dyDescent="0.25">
      <c r="A144" s="417"/>
      <c r="B144" s="417"/>
      <c r="C144" s="417"/>
      <c r="D144" s="418"/>
      <c r="E144" s="418"/>
      <c r="F144" s="417"/>
    </row>
    <row r="145" spans="1:6" x14ac:dyDescent="0.25">
      <c r="A145" s="417"/>
      <c r="B145" s="417"/>
      <c r="C145" s="417"/>
      <c r="D145" s="418"/>
      <c r="E145" s="418"/>
      <c r="F145" s="417"/>
    </row>
    <row r="146" spans="1:6" x14ac:dyDescent="0.25">
      <c r="A146" s="417"/>
      <c r="B146" s="417"/>
      <c r="C146" s="417"/>
      <c r="D146" s="418"/>
      <c r="E146" s="418"/>
      <c r="F146" s="417"/>
    </row>
    <row r="147" spans="1:6" x14ac:dyDescent="0.25">
      <c r="A147" s="417"/>
      <c r="B147" s="417"/>
      <c r="C147" s="417"/>
      <c r="D147" s="418"/>
      <c r="E147" s="418"/>
      <c r="F147" s="417"/>
    </row>
    <row r="148" spans="1:6" x14ac:dyDescent="0.25">
      <c r="A148" s="417"/>
      <c r="B148" s="417"/>
      <c r="C148" s="417"/>
      <c r="D148" s="418"/>
      <c r="E148" s="418"/>
      <c r="F148" s="417"/>
    </row>
    <row r="149" spans="1:6" x14ac:dyDescent="0.25">
      <c r="A149" s="417"/>
      <c r="B149" s="417"/>
      <c r="C149" s="417"/>
      <c r="D149" s="418"/>
      <c r="E149" s="418"/>
      <c r="F149" s="417"/>
    </row>
    <row r="150" spans="1:6" x14ac:dyDescent="0.25">
      <c r="A150" s="417"/>
      <c r="B150" s="417"/>
      <c r="C150" s="417"/>
      <c r="D150" s="418"/>
      <c r="E150" s="418"/>
      <c r="F150" s="417"/>
    </row>
    <row r="151" spans="1:6" x14ac:dyDescent="0.25">
      <c r="A151" s="417"/>
      <c r="B151" s="417"/>
      <c r="C151" s="417"/>
      <c r="D151" s="418"/>
      <c r="E151" s="418"/>
      <c r="F151" s="417"/>
    </row>
    <row r="152" spans="1:6" x14ac:dyDescent="0.25">
      <c r="A152" s="417"/>
      <c r="B152" s="417"/>
      <c r="C152" s="417"/>
      <c r="D152" s="418"/>
      <c r="E152" s="418"/>
      <c r="F152" s="417"/>
    </row>
    <row r="153" spans="1:6" x14ac:dyDescent="0.25">
      <c r="A153" s="417"/>
      <c r="B153" s="417"/>
      <c r="C153" s="417"/>
      <c r="D153" s="418"/>
      <c r="E153" s="418"/>
      <c r="F153" s="417"/>
    </row>
    <row r="154" spans="1:6" x14ac:dyDescent="0.25">
      <c r="A154" s="417"/>
      <c r="B154" s="417"/>
      <c r="C154" s="417"/>
      <c r="D154" s="418"/>
      <c r="E154" s="418"/>
      <c r="F154" s="417"/>
    </row>
    <row r="155" spans="1:6" x14ac:dyDescent="0.25">
      <c r="A155" s="417"/>
      <c r="B155" s="417"/>
      <c r="C155" s="417"/>
      <c r="D155" s="418"/>
      <c r="E155" s="418"/>
      <c r="F155" s="417"/>
    </row>
    <row r="156" spans="1:6" x14ac:dyDescent="0.25">
      <c r="A156" s="417"/>
      <c r="B156" s="417"/>
      <c r="C156" s="417"/>
      <c r="D156" s="418"/>
      <c r="E156" s="418"/>
      <c r="F156" s="417"/>
    </row>
    <row r="157" spans="1:6" x14ac:dyDescent="0.25">
      <c r="A157" s="417"/>
      <c r="B157" s="417"/>
      <c r="C157" s="417"/>
      <c r="D157" s="418"/>
      <c r="E157" s="418"/>
      <c r="F157" s="417"/>
    </row>
    <row r="158" spans="1:6" x14ac:dyDescent="0.25">
      <c r="A158" s="417"/>
      <c r="B158" s="417"/>
      <c r="C158" s="417"/>
      <c r="D158" s="418"/>
      <c r="E158" s="418"/>
      <c r="F158" s="417"/>
    </row>
    <row r="159" spans="1:6" x14ac:dyDescent="0.25">
      <c r="A159" s="417"/>
      <c r="B159" s="417"/>
      <c r="C159" s="417"/>
      <c r="D159" s="418"/>
      <c r="E159" s="418"/>
      <c r="F159" s="417"/>
    </row>
    <row r="160" spans="1:6" x14ac:dyDescent="0.25">
      <c r="A160" s="417"/>
      <c r="B160" s="417"/>
      <c r="C160" s="417"/>
      <c r="D160" s="418"/>
      <c r="E160" s="418"/>
      <c r="F160" s="417"/>
    </row>
    <row r="161" spans="1:6" x14ac:dyDescent="0.25">
      <c r="A161" s="417"/>
      <c r="B161" s="417"/>
      <c r="C161" s="417"/>
      <c r="D161" s="418"/>
      <c r="E161" s="418"/>
      <c r="F161" s="417"/>
    </row>
    <row r="162" spans="1:6" x14ac:dyDescent="0.25">
      <c r="A162" s="417"/>
      <c r="B162" s="417"/>
      <c r="C162" s="417"/>
      <c r="D162" s="418"/>
      <c r="E162" s="418"/>
      <c r="F162" s="417"/>
    </row>
    <row r="163" spans="1:6" x14ac:dyDescent="0.25">
      <c r="A163" s="417"/>
      <c r="B163" s="417"/>
      <c r="C163" s="417"/>
      <c r="D163" s="418"/>
      <c r="E163" s="418"/>
      <c r="F163" s="417"/>
    </row>
    <row r="164" spans="1:6" x14ac:dyDescent="0.25">
      <c r="A164" s="417"/>
      <c r="B164" s="417"/>
      <c r="C164" s="417"/>
      <c r="D164" s="418"/>
      <c r="E164" s="418"/>
      <c r="F164" s="417"/>
    </row>
    <row r="165" spans="1:6" x14ac:dyDescent="0.25">
      <c r="A165" s="417"/>
      <c r="B165" s="417"/>
      <c r="C165" s="417"/>
      <c r="D165" s="418"/>
      <c r="E165" s="418"/>
      <c r="F165" s="417"/>
    </row>
    <row r="166" spans="1:6" x14ac:dyDescent="0.25">
      <c r="A166" s="417"/>
      <c r="B166" s="417"/>
      <c r="C166" s="417"/>
      <c r="D166" s="418"/>
      <c r="E166" s="418"/>
      <c r="F166" s="417"/>
    </row>
    <row r="167" spans="1:6" x14ac:dyDescent="0.25">
      <c r="A167" s="417"/>
      <c r="B167" s="417"/>
      <c r="C167" s="417"/>
      <c r="D167" s="418"/>
      <c r="E167" s="418"/>
      <c r="F167" s="417"/>
    </row>
    <row r="168" spans="1:6" x14ac:dyDescent="0.25">
      <c r="A168" s="417"/>
      <c r="B168" s="417"/>
      <c r="C168" s="417"/>
      <c r="D168" s="418"/>
      <c r="E168" s="418"/>
      <c r="F168" s="417"/>
    </row>
    <row r="169" spans="1:6" x14ac:dyDescent="0.25">
      <c r="A169" s="417"/>
      <c r="B169" s="417"/>
      <c r="C169" s="417"/>
      <c r="D169" s="418"/>
      <c r="E169" s="418"/>
      <c r="F169" s="417"/>
    </row>
    <row r="170" spans="1:6" x14ac:dyDescent="0.25">
      <c r="A170" s="417"/>
      <c r="B170" s="417"/>
      <c r="C170" s="417"/>
      <c r="D170" s="418"/>
      <c r="E170" s="418"/>
      <c r="F170" s="417"/>
    </row>
    <row r="171" spans="1:6" x14ac:dyDescent="0.25">
      <c r="A171" s="417"/>
      <c r="B171" s="417"/>
      <c r="C171" s="417"/>
      <c r="D171" s="418"/>
      <c r="E171" s="418"/>
      <c r="F171" s="417"/>
    </row>
    <row r="172" spans="1:6" x14ac:dyDescent="0.25">
      <c r="A172" s="417"/>
      <c r="B172" s="417"/>
      <c r="C172" s="417"/>
      <c r="D172" s="418"/>
      <c r="E172" s="418"/>
      <c r="F172" s="417"/>
    </row>
    <row r="173" spans="1:6" x14ac:dyDescent="0.25">
      <c r="A173" s="417"/>
      <c r="B173" s="417"/>
      <c r="C173" s="417"/>
      <c r="D173" s="418"/>
      <c r="E173" s="418"/>
      <c r="F173" s="417"/>
    </row>
    <row r="174" spans="1:6" x14ac:dyDescent="0.25">
      <c r="A174" s="417"/>
      <c r="B174" s="417"/>
      <c r="C174" s="417"/>
      <c r="D174" s="418"/>
      <c r="E174" s="418"/>
      <c r="F174" s="417"/>
    </row>
    <row r="175" spans="1:6" x14ac:dyDescent="0.25">
      <c r="A175" s="417"/>
      <c r="B175" s="417"/>
      <c r="C175" s="417"/>
      <c r="D175" s="418"/>
      <c r="E175" s="418"/>
      <c r="F175" s="417"/>
    </row>
    <row r="176" spans="1:6" x14ac:dyDescent="0.25">
      <c r="A176" s="417"/>
      <c r="B176" s="417"/>
      <c r="C176" s="417"/>
      <c r="D176" s="418"/>
      <c r="E176" s="418"/>
      <c r="F176" s="417"/>
    </row>
    <row r="177" spans="1:6" x14ac:dyDescent="0.25">
      <c r="A177" s="417"/>
      <c r="B177" s="417"/>
      <c r="C177" s="417"/>
      <c r="D177" s="418"/>
      <c r="E177" s="418"/>
      <c r="F177" s="417"/>
    </row>
    <row r="178" spans="1:6" x14ac:dyDescent="0.25">
      <c r="A178" s="417"/>
      <c r="B178" s="417"/>
      <c r="C178" s="417"/>
      <c r="D178" s="418"/>
      <c r="E178" s="418"/>
      <c r="F178" s="417"/>
    </row>
    <row r="179" spans="1:6" x14ac:dyDescent="0.25">
      <c r="A179" s="417"/>
      <c r="B179" s="417"/>
      <c r="C179" s="417"/>
      <c r="D179" s="418"/>
      <c r="E179" s="418"/>
      <c r="F179" s="417"/>
    </row>
    <row r="180" spans="1:6" x14ac:dyDescent="0.25">
      <c r="A180" s="417"/>
      <c r="B180" s="417"/>
      <c r="C180" s="417"/>
      <c r="D180" s="418"/>
      <c r="E180" s="418"/>
      <c r="F180" s="417"/>
    </row>
    <row r="181" spans="1:6" x14ac:dyDescent="0.25">
      <c r="A181" s="417"/>
      <c r="B181" s="417"/>
      <c r="C181" s="417"/>
      <c r="D181" s="418"/>
      <c r="E181" s="418"/>
      <c r="F181" s="417"/>
    </row>
    <row r="182" spans="1:6" x14ac:dyDescent="0.25">
      <c r="A182" s="417"/>
      <c r="B182" s="417"/>
      <c r="C182" s="417"/>
      <c r="D182" s="418"/>
      <c r="E182" s="418"/>
      <c r="F182" s="417"/>
    </row>
    <row r="183" spans="1:6" x14ac:dyDescent="0.25">
      <c r="A183" s="417"/>
      <c r="B183" s="417"/>
      <c r="C183" s="417"/>
      <c r="D183" s="418"/>
      <c r="E183" s="418"/>
      <c r="F183" s="417"/>
    </row>
    <row r="184" spans="1:6" x14ac:dyDescent="0.25">
      <c r="A184" s="417"/>
      <c r="B184" s="417"/>
      <c r="C184" s="417"/>
      <c r="D184" s="418"/>
      <c r="E184" s="418"/>
      <c r="F184" s="417"/>
    </row>
    <row r="185" spans="1:6" x14ac:dyDescent="0.25">
      <c r="A185" s="417"/>
      <c r="B185" s="417"/>
      <c r="C185" s="417"/>
      <c r="D185" s="418"/>
      <c r="E185" s="418"/>
      <c r="F185" s="417"/>
    </row>
    <row r="186" spans="1:6" x14ac:dyDescent="0.25">
      <c r="A186" s="417"/>
      <c r="B186" s="417"/>
      <c r="C186" s="417"/>
      <c r="D186" s="418"/>
      <c r="E186" s="418"/>
      <c r="F186" s="417"/>
    </row>
    <row r="187" spans="1:6" x14ac:dyDescent="0.25">
      <c r="A187" s="417"/>
      <c r="B187" s="417"/>
      <c r="C187" s="417"/>
      <c r="D187" s="418"/>
      <c r="E187" s="418"/>
      <c r="F187" s="417"/>
    </row>
    <row r="188" spans="1:6" x14ac:dyDescent="0.25">
      <c r="A188" s="417"/>
      <c r="B188" s="417"/>
      <c r="C188" s="417"/>
      <c r="D188" s="418"/>
      <c r="E188" s="418"/>
      <c r="F188" s="417"/>
    </row>
    <row r="189" spans="1:6" x14ac:dyDescent="0.25">
      <c r="A189" s="417"/>
      <c r="B189" s="417"/>
      <c r="C189" s="417"/>
      <c r="D189" s="418"/>
      <c r="E189" s="418"/>
      <c r="F189" s="417"/>
    </row>
    <row r="190" spans="1:6" x14ac:dyDescent="0.25">
      <c r="A190" s="417"/>
      <c r="B190" s="417"/>
      <c r="C190" s="417"/>
      <c r="D190" s="418"/>
      <c r="E190" s="418"/>
      <c r="F190" s="417"/>
    </row>
    <row r="191" spans="1:6" x14ac:dyDescent="0.25">
      <c r="A191" s="417"/>
      <c r="B191" s="417"/>
      <c r="C191" s="417"/>
      <c r="D191" s="418"/>
      <c r="E191" s="418"/>
      <c r="F191" s="417"/>
    </row>
    <row r="192" spans="1:6" x14ac:dyDescent="0.25">
      <c r="A192" s="417"/>
      <c r="B192" s="417"/>
      <c r="C192" s="417"/>
      <c r="D192" s="418"/>
      <c r="E192" s="418"/>
      <c r="F192" s="417"/>
    </row>
    <row r="193" spans="1:6" x14ac:dyDescent="0.25">
      <c r="A193" s="417"/>
      <c r="B193" s="417"/>
      <c r="C193" s="417"/>
      <c r="D193" s="418"/>
      <c r="E193" s="418"/>
      <c r="F193" s="417"/>
    </row>
    <row r="194" spans="1:6" x14ac:dyDescent="0.25">
      <c r="A194" s="417"/>
      <c r="B194" s="417"/>
      <c r="C194" s="417"/>
      <c r="D194" s="418"/>
      <c r="E194" s="418"/>
      <c r="F194" s="417"/>
    </row>
    <row r="195" spans="1:6" x14ac:dyDescent="0.25">
      <c r="A195" s="417"/>
      <c r="B195" s="417"/>
      <c r="C195" s="417"/>
      <c r="D195" s="418"/>
      <c r="E195" s="418"/>
      <c r="F195" s="417"/>
    </row>
    <row r="196" spans="1:6" x14ac:dyDescent="0.25">
      <c r="A196" s="417"/>
      <c r="B196" s="417"/>
      <c r="C196" s="417"/>
      <c r="D196" s="418"/>
      <c r="E196" s="418"/>
      <c r="F196" s="417"/>
    </row>
    <row r="197" spans="1:6" x14ac:dyDescent="0.25">
      <c r="A197" s="417"/>
      <c r="B197" s="417"/>
      <c r="C197" s="417"/>
      <c r="D197" s="418"/>
      <c r="E197" s="418"/>
      <c r="F197" s="417"/>
    </row>
    <row r="198" spans="1:6" x14ac:dyDescent="0.25">
      <c r="A198" s="417"/>
      <c r="B198" s="417"/>
      <c r="C198" s="417"/>
      <c r="D198" s="418"/>
      <c r="E198" s="418"/>
      <c r="F198" s="417"/>
    </row>
    <row r="199" spans="1:6" x14ac:dyDescent="0.25">
      <c r="A199" s="417"/>
      <c r="B199" s="417"/>
      <c r="C199" s="417"/>
      <c r="D199" s="418"/>
      <c r="E199" s="418"/>
      <c r="F199" s="417"/>
    </row>
    <row r="200" spans="1:6" x14ac:dyDescent="0.25">
      <c r="A200" s="417"/>
      <c r="B200" s="417"/>
      <c r="C200" s="417"/>
      <c r="D200" s="418"/>
      <c r="E200" s="418"/>
      <c r="F200" s="417"/>
    </row>
    <row r="201" spans="1:6" x14ac:dyDescent="0.25">
      <c r="A201" s="417"/>
      <c r="B201" s="417"/>
      <c r="C201" s="417"/>
      <c r="D201" s="418"/>
      <c r="E201" s="418"/>
      <c r="F201" s="417"/>
    </row>
    <row r="202" spans="1:6" x14ac:dyDescent="0.25">
      <c r="A202" s="417"/>
      <c r="B202" s="417"/>
      <c r="C202" s="417"/>
      <c r="D202" s="418"/>
      <c r="E202" s="418"/>
      <c r="F202" s="417"/>
    </row>
    <row r="203" spans="1:6" x14ac:dyDescent="0.25">
      <c r="A203" s="417"/>
      <c r="B203" s="417"/>
      <c r="C203" s="417"/>
      <c r="D203" s="418"/>
      <c r="E203" s="418"/>
      <c r="F203" s="417"/>
    </row>
    <row r="204" spans="1:6" x14ac:dyDescent="0.25">
      <c r="A204" s="417"/>
      <c r="B204" s="417"/>
      <c r="C204" s="417"/>
      <c r="D204" s="418"/>
      <c r="E204" s="418"/>
      <c r="F204" s="417"/>
    </row>
    <row r="205" spans="1:6" x14ac:dyDescent="0.25">
      <c r="A205" s="417"/>
      <c r="B205" s="417"/>
      <c r="C205" s="417"/>
      <c r="D205" s="418"/>
      <c r="E205" s="418"/>
      <c r="F205" s="417"/>
    </row>
    <row r="206" spans="1:6" x14ac:dyDescent="0.25">
      <c r="A206" s="417"/>
      <c r="B206" s="417"/>
      <c r="C206" s="417"/>
      <c r="D206" s="418"/>
      <c r="E206" s="418"/>
      <c r="F206" s="417"/>
    </row>
    <row r="207" spans="1:6" x14ac:dyDescent="0.25">
      <c r="A207" s="417"/>
      <c r="B207" s="417"/>
      <c r="C207" s="417"/>
      <c r="D207" s="418"/>
      <c r="E207" s="418"/>
      <c r="F207" s="417"/>
    </row>
    <row r="208" spans="1:6" x14ac:dyDescent="0.25">
      <c r="A208" s="417"/>
      <c r="B208" s="417"/>
      <c r="C208" s="417"/>
      <c r="D208" s="418"/>
      <c r="E208" s="418"/>
      <c r="F208" s="417"/>
    </row>
    <row r="209" spans="1:6" x14ac:dyDescent="0.25">
      <c r="A209" s="417"/>
      <c r="B209" s="417"/>
      <c r="C209" s="417"/>
      <c r="D209" s="418"/>
      <c r="E209" s="418"/>
      <c r="F209" s="417"/>
    </row>
    <row r="210" spans="1:6" x14ac:dyDescent="0.25">
      <c r="A210" s="417"/>
      <c r="B210" s="417"/>
      <c r="C210" s="417"/>
      <c r="D210" s="418"/>
      <c r="E210" s="418"/>
      <c r="F210" s="417"/>
    </row>
    <row r="211" spans="1:6" x14ac:dyDescent="0.25">
      <c r="A211" s="417"/>
      <c r="B211" s="417"/>
      <c r="C211" s="417"/>
      <c r="D211" s="418"/>
      <c r="E211" s="418"/>
      <c r="F211" s="417"/>
    </row>
    <row r="212" spans="1:6" x14ac:dyDescent="0.25">
      <c r="A212" s="417"/>
      <c r="B212" s="417"/>
      <c r="C212" s="417"/>
      <c r="D212" s="418"/>
      <c r="E212" s="418"/>
      <c r="F212" s="417"/>
    </row>
    <row r="213" spans="1:6" x14ac:dyDescent="0.25">
      <c r="A213" s="417"/>
      <c r="B213" s="417"/>
      <c r="C213" s="417"/>
      <c r="D213" s="418"/>
      <c r="E213" s="418"/>
      <c r="F213" s="417"/>
    </row>
    <row r="214" spans="1:6" x14ac:dyDescent="0.25">
      <c r="A214" s="417"/>
      <c r="B214" s="417"/>
      <c r="C214" s="417"/>
      <c r="D214" s="418"/>
      <c r="E214" s="418"/>
      <c r="F214" s="417"/>
    </row>
    <row r="215" spans="1:6" x14ac:dyDescent="0.25">
      <c r="A215" s="417"/>
      <c r="B215" s="417"/>
      <c r="C215" s="417"/>
      <c r="D215" s="418"/>
      <c r="E215" s="418"/>
      <c r="F215" s="417"/>
    </row>
    <row r="216" spans="1:6" x14ac:dyDescent="0.25">
      <c r="A216" s="417"/>
      <c r="B216" s="417"/>
      <c r="C216" s="417"/>
      <c r="D216" s="418"/>
      <c r="E216" s="418"/>
      <c r="F216" s="417"/>
    </row>
    <row r="217" spans="1:6" x14ac:dyDescent="0.25">
      <c r="A217" s="417"/>
      <c r="B217" s="417"/>
      <c r="C217" s="417"/>
      <c r="D217" s="418"/>
      <c r="E217" s="418"/>
      <c r="F217" s="417"/>
    </row>
    <row r="218" spans="1:6" x14ac:dyDescent="0.25">
      <c r="A218" s="417"/>
      <c r="B218" s="417"/>
      <c r="C218" s="417"/>
      <c r="D218" s="418"/>
      <c r="E218" s="418"/>
      <c r="F218" s="417"/>
    </row>
    <row r="219" spans="1:6" x14ac:dyDescent="0.25">
      <c r="A219" s="417"/>
      <c r="B219" s="417"/>
      <c r="C219" s="417"/>
      <c r="D219" s="418"/>
      <c r="E219" s="418"/>
      <c r="F219" s="417"/>
    </row>
    <row r="220" spans="1:6" x14ac:dyDescent="0.25">
      <c r="A220" s="417"/>
      <c r="B220" s="417"/>
      <c r="C220" s="417"/>
      <c r="D220" s="418"/>
      <c r="E220" s="418"/>
      <c r="F220" s="417"/>
    </row>
    <row r="221" spans="1:6" x14ac:dyDescent="0.25">
      <c r="A221" s="417"/>
      <c r="B221" s="417"/>
      <c r="C221" s="417"/>
      <c r="D221" s="418"/>
      <c r="E221" s="418"/>
      <c r="F221" s="417"/>
    </row>
    <row r="222" spans="1:6" x14ac:dyDescent="0.25">
      <c r="A222" s="417"/>
      <c r="B222" s="417"/>
      <c r="C222" s="417"/>
      <c r="D222" s="418"/>
      <c r="E222" s="418"/>
      <c r="F222" s="417"/>
    </row>
    <row r="223" spans="1:6" x14ac:dyDescent="0.25">
      <c r="A223" s="417"/>
      <c r="B223" s="417"/>
      <c r="C223" s="417"/>
      <c r="D223" s="418"/>
      <c r="E223" s="418"/>
      <c r="F223" s="417"/>
    </row>
    <row r="224" spans="1:6" x14ac:dyDescent="0.25">
      <c r="A224" s="417"/>
      <c r="B224" s="417"/>
      <c r="C224" s="417"/>
      <c r="D224" s="418"/>
      <c r="E224" s="418"/>
      <c r="F224" s="417"/>
    </row>
    <row r="225" spans="1:6" x14ac:dyDescent="0.25">
      <c r="A225" s="417"/>
      <c r="B225" s="417"/>
      <c r="C225" s="417"/>
      <c r="D225" s="418"/>
      <c r="E225" s="418"/>
      <c r="F225" s="417"/>
    </row>
    <row r="226" spans="1:6" x14ac:dyDescent="0.25">
      <c r="A226" s="417"/>
      <c r="B226" s="417"/>
      <c r="C226" s="417"/>
      <c r="D226" s="418"/>
      <c r="E226" s="418"/>
      <c r="F226" s="417"/>
    </row>
    <row r="227" spans="1:6" x14ac:dyDescent="0.25">
      <c r="A227" s="417"/>
      <c r="B227" s="417"/>
      <c r="C227" s="417"/>
      <c r="D227" s="418"/>
      <c r="E227" s="418"/>
      <c r="F227" s="417"/>
    </row>
    <row r="228" spans="1:6" x14ac:dyDescent="0.25">
      <c r="A228" s="417"/>
      <c r="B228" s="417"/>
      <c r="C228" s="417"/>
      <c r="D228" s="418"/>
      <c r="E228" s="418"/>
      <c r="F228" s="417"/>
    </row>
    <row r="229" spans="1:6" x14ac:dyDescent="0.25">
      <c r="A229" s="417"/>
      <c r="B229" s="417"/>
      <c r="C229" s="417"/>
      <c r="D229" s="418"/>
      <c r="E229" s="418"/>
      <c r="F229" s="417"/>
    </row>
    <row r="230" spans="1:6" x14ac:dyDescent="0.25">
      <c r="A230" s="417"/>
      <c r="B230" s="417"/>
      <c r="C230" s="417"/>
      <c r="D230" s="418"/>
      <c r="E230" s="418"/>
      <c r="F230" s="417"/>
    </row>
    <row r="231" spans="1:6" x14ac:dyDescent="0.25">
      <c r="A231" s="417"/>
      <c r="B231" s="417"/>
      <c r="C231" s="417"/>
      <c r="D231" s="418"/>
      <c r="E231" s="418"/>
      <c r="F231" s="417"/>
    </row>
    <row r="232" spans="1:6" x14ac:dyDescent="0.25">
      <c r="A232" s="417"/>
      <c r="B232" s="417"/>
      <c r="C232" s="417"/>
      <c r="D232" s="418"/>
      <c r="E232" s="418"/>
      <c r="F232" s="417"/>
    </row>
    <row r="233" spans="1:6" x14ac:dyDescent="0.25">
      <c r="A233" s="417"/>
      <c r="B233" s="417"/>
      <c r="C233" s="417"/>
      <c r="D233" s="418"/>
      <c r="E233" s="418"/>
      <c r="F233" s="417"/>
    </row>
    <row r="234" spans="1:6" x14ac:dyDescent="0.25">
      <c r="A234" s="417"/>
      <c r="B234" s="417"/>
      <c r="C234" s="417"/>
      <c r="D234" s="418"/>
      <c r="E234" s="418"/>
      <c r="F234" s="417"/>
    </row>
    <row r="235" spans="1:6" x14ac:dyDescent="0.25">
      <c r="A235" s="417"/>
      <c r="B235" s="417"/>
      <c r="C235" s="417"/>
      <c r="D235" s="418"/>
      <c r="E235" s="418"/>
      <c r="F235" s="417"/>
    </row>
    <row r="236" spans="1:6" x14ac:dyDescent="0.25">
      <c r="A236" s="417"/>
      <c r="B236" s="417"/>
      <c r="C236" s="417"/>
      <c r="D236" s="418"/>
      <c r="E236" s="418"/>
      <c r="F236" s="417"/>
    </row>
    <row r="237" spans="1:6" x14ac:dyDescent="0.25">
      <c r="A237" s="417"/>
      <c r="B237" s="417"/>
      <c r="C237" s="417"/>
      <c r="D237" s="418"/>
      <c r="E237" s="418"/>
      <c r="F237" s="417"/>
    </row>
    <row r="238" spans="1:6" x14ac:dyDescent="0.25">
      <c r="A238" s="417"/>
      <c r="B238" s="417"/>
      <c r="C238" s="417"/>
      <c r="D238" s="418"/>
      <c r="E238" s="418"/>
      <c r="F238" s="417"/>
    </row>
    <row r="239" spans="1:6" x14ac:dyDescent="0.25">
      <c r="A239" s="417"/>
      <c r="B239" s="417"/>
      <c r="C239" s="417"/>
      <c r="D239" s="418"/>
      <c r="E239" s="418"/>
      <c r="F239" s="417"/>
    </row>
    <row r="240" spans="1:6" x14ac:dyDescent="0.25">
      <c r="A240" s="417"/>
      <c r="B240" s="417"/>
      <c r="C240" s="417"/>
      <c r="D240" s="418"/>
      <c r="E240" s="418"/>
      <c r="F240" s="417"/>
    </row>
    <row r="241" spans="1:6" x14ac:dyDescent="0.25">
      <c r="A241" s="417"/>
      <c r="B241" s="417"/>
      <c r="C241" s="417"/>
      <c r="D241" s="418"/>
      <c r="E241" s="418"/>
      <c r="F241" s="417"/>
    </row>
    <row r="242" spans="1:6" x14ac:dyDescent="0.25">
      <c r="A242" s="417"/>
      <c r="B242" s="417"/>
      <c r="C242" s="417"/>
      <c r="D242" s="418"/>
      <c r="E242" s="418"/>
      <c r="F242" s="417"/>
    </row>
    <row r="243" spans="1:6" x14ac:dyDescent="0.25">
      <c r="A243" s="417"/>
      <c r="B243" s="417"/>
      <c r="C243" s="417"/>
      <c r="D243" s="418"/>
      <c r="E243" s="418"/>
      <c r="F243" s="417"/>
    </row>
    <row r="244" spans="1:6" x14ac:dyDescent="0.25">
      <c r="A244" s="417"/>
      <c r="B244" s="417"/>
      <c r="C244" s="417"/>
      <c r="D244" s="418"/>
      <c r="E244" s="418"/>
      <c r="F244" s="417"/>
    </row>
    <row r="245" spans="1:6" x14ac:dyDescent="0.25">
      <c r="A245" s="417"/>
      <c r="B245" s="417"/>
      <c r="C245" s="417"/>
      <c r="D245" s="418"/>
      <c r="E245" s="418"/>
      <c r="F245" s="417"/>
    </row>
    <row r="246" spans="1:6" x14ac:dyDescent="0.25">
      <c r="A246" s="417"/>
      <c r="B246" s="417"/>
      <c r="C246" s="417"/>
      <c r="D246" s="418"/>
      <c r="E246" s="418"/>
      <c r="F246" s="417"/>
    </row>
    <row r="247" spans="1:6" x14ac:dyDescent="0.25">
      <c r="A247" s="417"/>
      <c r="B247" s="417"/>
      <c r="C247" s="417"/>
      <c r="D247" s="418"/>
      <c r="E247" s="418"/>
      <c r="F247" s="417"/>
    </row>
    <row r="248" spans="1:6" x14ac:dyDescent="0.25">
      <c r="A248" s="417"/>
      <c r="B248" s="417"/>
      <c r="C248" s="417"/>
      <c r="D248" s="418"/>
      <c r="E248" s="418"/>
      <c r="F248" s="417"/>
    </row>
    <row r="249" spans="1:6" x14ac:dyDescent="0.25">
      <c r="A249" s="417"/>
      <c r="B249" s="417"/>
      <c r="C249" s="417"/>
      <c r="D249" s="418"/>
      <c r="E249" s="418"/>
      <c r="F249" s="417"/>
    </row>
    <row r="250" spans="1:6" x14ac:dyDescent="0.25">
      <c r="A250" s="417"/>
      <c r="B250" s="417"/>
      <c r="C250" s="417"/>
      <c r="D250" s="418"/>
      <c r="E250" s="418"/>
      <c r="F250" s="417"/>
    </row>
    <row r="251" spans="1:6" x14ac:dyDescent="0.25">
      <c r="A251" s="417"/>
      <c r="B251" s="417"/>
      <c r="C251" s="417"/>
      <c r="D251" s="418"/>
      <c r="E251" s="418"/>
      <c r="F251" s="417"/>
    </row>
    <row r="252" spans="1:6" x14ac:dyDescent="0.25">
      <c r="A252" s="417"/>
      <c r="B252" s="417"/>
      <c r="C252" s="417"/>
      <c r="D252" s="418"/>
      <c r="E252" s="418"/>
      <c r="F252" s="417"/>
    </row>
    <row r="253" spans="1:6" x14ac:dyDescent="0.25">
      <c r="A253" s="417"/>
      <c r="B253" s="417"/>
      <c r="C253" s="417"/>
      <c r="D253" s="418"/>
      <c r="E253" s="418"/>
      <c r="F253" s="417"/>
    </row>
    <row r="254" spans="1:6" x14ac:dyDescent="0.25">
      <c r="A254" s="417"/>
      <c r="B254" s="417"/>
      <c r="C254" s="417"/>
      <c r="D254" s="418"/>
      <c r="E254" s="418"/>
      <c r="F254" s="417"/>
    </row>
    <row r="255" spans="1:6" x14ac:dyDescent="0.25">
      <c r="A255" s="417"/>
      <c r="B255" s="417"/>
      <c r="C255" s="417"/>
      <c r="D255" s="418"/>
      <c r="E255" s="418"/>
      <c r="F255" s="417"/>
    </row>
    <row r="256" spans="1:6" x14ac:dyDescent="0.25">
      <c r="A256" s="417"/>
      <c r="B256" s="417"/>
      <c r="C256" s="417"/>
      <c r="D256" s="418"/>
      <c r="E256" s="418"/>
      <c r="F256" s="417"/>
    </row>
    <row r="257" spans="1:6" x14ac:dyDescent="0.25">
      <c r="A257" s="417"/>
      <c r="B257" s="417"/>
      <c r="C257" s="417"/>
      <c r="D257" s="418"/>
      <c r="E257" s="418"/>
      <c r="F257" s="417"/>
    </row>
    <row r="258" spans="1:6" x14ac:dyDescent="0.25">
      <c r="A258" s="417"/>
      <c r="B258" s="417"/>
      <c r="C258" s="417"/>
      <c r="D258" s="418"/>
      <c r="E258" s="418"/>
      <c r="F258" s="417"/>
    </row>
    <row r="259" spans="1:6" x14ac:dyDescent="0.25">
      <c r="A259" s="417"/>
      <c r="B259" s="417"/>
      <c r="C259" s="417"/>
      <c r="D259" s="418"/>
      <c r="E259" s="418"/>
      <c r="F259" s="417"/>
    </row>
    <row r="260" spans="1:6" x14ac:dyDescent="0.25">
      <c r="A260" s="417"/>
      <c r="B260" s="417"/>
      <c r="C260" s="417"/>
      <c r="D260" s="418"/>
      <c r="E260" s="418"/>
      <c r="F260" s="417"/>
    </row>
    <row r="261" spans="1:6" x14ac:dyDescent="0.25">
      <c r="A261" s="417"/>
      <c r="B261" s="417"/>
      <c r="C261" s="417"/>
      <c r="D261" s="418"/>
      <c r="E261" s="418"/>
      <c r="F261" s="417"/>
    </row>
    <row r="262" spans="1:6" x14ac:dyDescent="0.25">
      <c r="A262" s="417"/>
      <c r="B262" s="417"/>
      <c r="C262" s="417"/>
      <c r="D262" s="418"/>
      <c r="E262" s="418"/>
      <c r="F262" s="417"/>
    </row>
    <row r="263" spans="1:6" x14ac:dyDescent="0.25">
      <c r="A263" s="417"/>
      <c r="B263" s="417"/>
      <c r="C263" s="417"/>
      <c r="D263" s="418"/>
      <c r="E263" s="418"/>
      <c r="F263" s="417"/>
    </row>
    <row r="264" spans="1:6" x14ac:dyDescent="0.25">
      <c r="A264" s="417"/>
      <c r="B264" s="417"/>
      <c r="C264" s="417"/>
      <c r="D264" s="418"/>
      <c r="E264" s="418"/>
      <c r="F264" s="417"/>
    </row>
    <row r="265" spans="1:6" x14ac:dyDescent="0.25">
      <c r="A265" s="417"/>
      <c r="B265" s="417"/>
      <c r="C265" s="417"/>
      <c r="D265" s="418"/>
      <c r="E265" s="418"/>
      <c r="F265" s="417"/>
    </row>
    <row r="266" spans="1:6" x14ac:dyDescent="0.25">
      <c r="A266" s="417"/>
      <c r="B266" s="417"/>
      <c r="C266" s="417"/>
      <c r="D266" s="418"/>
      <c r="E266" s="418"/>
      <c r="F266" s="417"/>
    </row>
    <row r="267" spans="1:6" x14ac:dyDescent="0.25">
      <c r="A267" s="417"/>
      <c r="B267" s="417"/>
      <c r="C267" s="417"/>
      <c r="D267" s="418"/>
      <c r="E267" s="418"/>
      <c r="F267" s="417"/>
    </row>
    <row r="268" spans="1:6" x14ac:dyDescent="0.25">
      <c r="A268" s="417"/>
      <c r="B268" s="417"/>
      <c r="C268" s="417"/>
      <c r="D268" s="418"/>
      <c r="E268" s="418"/>
      <c r="F268" s="417"/>
    </row>
    <row r="269" spans="1:6" x14ac:dyDescent="0.25">
      <c r="A269" s="417"/>
      <c r="B269" s="417"/>
      <c r="C269" s="417"/>
      <c r="D269" s="418"/>
      <c r="E269" s="418"/>
      <c r="F269" s="417"/>
    </row>
    <row r="270" spans="1:6" x14ac:dyDescent="0.25">
      <c r="A270" s="417"/>
      <c r="B270" s="417"/>
      <c r="C270" s="417"/>
      <c r="D270" s="418"/>
      <c r="E270" s="418"/>
      <c r="F270" s="417"/>
    </row>
    <row r="271" spans="1:6" x14ac:dyDescent="0.25">
      <c r="A271" s="417"/>
      <c r="B271" s="417"/>
      <c r="C271" s="417"/>
      <c r="D271" s="418"/>
      <c r="E271" s="418"/>
      <c r="F271" s="417"/>
    </row>
    <row r="272" spans="1:6" x14ac:dyDescent="0.25">
      <c r="A272" s="417"/>
      <c r="B272" s="417"/>
      <c r="C272" s="417"/>
      <c r="D272" s="418"/>
      <c r="E272" s="418"/>
      <c r="F272" s="417"/>
    </row>
    <row r="273" spans="1:6" x14ac:dyDescent="0.25">
      <c r="A273" s="417"/>
      <c r="B273" s="417"/>
      <c r="C273" s="417"/>
      <c r="D273" s="418"/>
      <c r="E273" s="418"/>
      <c r="F273" s="417"/>
    </row>
    <row r="274" spans="1:6" x14ac:dyDescent="0.25">
      <c r="A274" s="417"/>
      <c r="B274" s="417"/>
      <c r="C274" s="417"/>
      <c r="D274" s="418"/>
      <c r="E274" s="418"/>
      <c r="F274" s="417"/>
    </row>
    <row r="275" spans="1:6" x14ac:dyDescent="0.25">
      <c r="A275" s="417"/>
      <c r="B275" s="417"/>
      <c r="C275" s="417"/>
      <c r="D275" s="418"/>
      <c r="E275" s="418"/>
      <c r="F275" s="417"/>
    </row>
    <row r="276" spans="1:6" x14ac:dyDescent="0.25">
      <c r="A276" s="417"/>
      <c r="B276" s="417"/>
      <c r="C276" s="417"/>
      <c r="D276" s="418"/>
      <c r="E276" s="418"/>
      <c r="F276" s="417"/>
    </row>
    <row r="277" spans="1:6" x14ac:dyDescent="0.25">
      <c r="A277" s="417"/>
      <c r="B277" s="417"/>
      <c r="C277" s="417"/>
      <c r="D277" s="418"/>
      <c r="E277" s="418"/>
      <c r="F277" s="417"/>
    </row>
    <row r="278" spans="1:6" x14ac:dyDescent="0.25">
      <c r="A278" s="417"/>
      <c r="B278" s="417"/>
      <c r="C278" s="417"/>
      <c r="D278" s="418"/>
      <c r="E278" s="418"/>
      <c r="F278" s="417"/>
    </row>
    <row r="279" spans="1:6" x14ac:dyDescent="0.25">
      <c r="A279" s="417"/>
      <c r="B279" s="417"/>
      <c r="C279" s="417"/>
      <c r="D279" s="418"/>
      <c r="E279" s="418"/>
      <c r="F279" s="417"/>
    </row>
    <row r="280" spans="1:6" x14ac:dyDescent="0.25">
      <c r="A280" s="417"/>
      <c r="B280" s="417"/>
      <c r="C280" s="417"/>
      <c r="D280" s="418"/>
      <c r="E280" s="418"/>
      <c r="F280" s="417"/>
    </row>
    <row r="281" spans="1:6" x14ac:dyDescent="0.25">
      <c r="A281" s="417"/>
      <c r="B281" s="417"/>
      <c r="C281" s="417"/>
      <c r="D281" s="418"/>
      <c r="E281" s="418"/>
      <c r="F281" s="417"/>
    </row>
    <row r="282" spans="1:6" x14ac:dyDescent="0.25">
      <c r="A282" s="417"/>
      <c r="B282" s="417"/>
      <c r="C282" s="417"/>
      <c r="D282" s="418"/>
      <c r="E282" s="418"/>
      <c r="F282" s="417"/>
    </row>
    <row r="283" spans="1:6" x14ac:dyDescent="0.25">
      <c r="A283" s="417"/>
      <c r="B283" s="417"/>
      <c r="C283" s="417"/>
      <c r="D283" s="418"/>
      <c r="E283" s="418"/>
      <c r="F283" s="417"/>
    </row>
    <row r="284" spans="1:6" x14ac:dyDescent="0.25">
      <c r="A284" s="417"/>
      <c r="B284" s="417"/>
      <c r="C284" s="417"/>
      <c r="D284" s="418"/>
      <c r="E284" s="418"/>
      <c r="F284" s="417"/>
    </row>
    <row r="285" spans="1:6" x14ac:dyDescent="0.25">
      <c r="A285" s="417"/>
      <c r="B285" s="417"/>
      <c r="C285" s="417"/>
      <c r="D285" s="418"/>
      <c r="E285" s="418"/>
      <c r="F285" s="417"/>
    </row>
    <row r="286" spans="1:6" x14ac:dyDescent="0.25">
      <c r="A286" s="417"/>
      <c r="B286" s="417"/>
      <c r="C286" s="417"/>
      <c r="D286" s="418"/>
      <c r="E286" s="418"/>
      <c r="F286" s="417"/>
    </row>
    <row r="287" spans="1:6" x14ac:dyDescent="0.25">
      <c r="A287" s="417"/>
      <c r="B287" s="417"/>
      <c r="C287" s="417"/>
      <c r="D287" s="418"/>
      <c r="E287" s="418"/>
      <c r="F287" s="417"/>
    </row>
    <row r="288" spans="1:6" x14ac:dyDescent="0.25">
      <c r="A288" s="417"/>
      <c r="B288" s="417"/>
      <c r="C288" s="417"/>
      <c r="D288" s="418"/>
      <c r="E288" s="418"/>
      <c r="F288" s="417"/>
    </row>
    <row r="289" spans="1:6" x14ac:dyDescent="0.25">
      <c r="A289" s="417"/>
      <c r="B289" s="417"/>
      <c r="C289" s="417"/>
      <c r="D289" s="418"/>
      <c r="E289" s="418"/>
      <c r="F289" s="417"/>
    </row>
    <row r="290" spans="1:6" x14ac:dyDescent="0.25">
      <c r="A290" s="417"/>
      <c r="B290" s="417"/>
      <c r="C290" s="417"/>
      <c r="D290" s="418"/>
      <c r="E290" s="418"/>
      <c r="F290" s="417"/>
    </row>
    <row r="291" spans="1:6" x14ac:dyDescent="0.25">
      <c r="A291" s="417"/>
      <c r="B291" s="417"/>
      <c r="C291" s="417"/>
      <c r="D291" s="418"/>
      <c r="E291" s="418"/>
      <c r="F291" s="417"/>
    </row>
    <row r="292" spans="1:6" x14ac:dyDescent="0.25">
      <c r="A292" s="417"/>
      <c r="B292" s="417"/>
      <c r="C292" s="417"/>
      <c r="D292" s="418"/>
      <c r="E292" s="418"/>
      <c r="F292" s="417"/>
    </row>
    <row r="293" spans="1:6" x14ac:dyDescent="0.25">
      <c r="A293" s="417"/>
      <c r="B293" s="417"/>
      <c r="C293" s="417"/>
      <c r="D293" s="418"/>
      <c r="E293" s="418"/>
      <c r="F293" s="417"/>
    </row>
    <row r="294" spans="1:6" x14ac:dyDescent="0.25">
      <c r="A294" s="417"/>
      <c r="B294" s="417"/>
      <c r="C294" s="417"/>
      <c r="D294" s="418"/>
      <c r="E294" s="418"/>
      <c r="F294" s="417"/>
    </row>
    <row r="295" spans="1:6" x14ac:dyDescent="0.25">
      <c r="A295" s="417"/>
      <c r="B295" s="417"/>
      <c r="C295" s="417"/>
      <c r="D295" s="418"/>
      <c r="E295" s="418"/>
      <c r="F295" s="417"/>
    </row>
    <row r="296" spans="1:6" x14ac:dyDescent="0.25">
      <c r="A296" s="417"/>
      <c r="B296" s="417"/>
      <c r="C296" s="417"/>
      <c r="D296" s="418"/>
      <c r="E296" s="418"/>
      <c r="F296" s="417"/>
    </row>
    <row r="297" spans="1:6" x14ac:dyDescent="0.25">
      <c r="A297" s="417"/>
      <c r="B297" s="417"/>
      <c r="C297" s="417"/>
      <c r="D297" s="418"/>
      <c r="E297" s="418"/>
      <c r="F297" s="417"/>
    </row>
    <row r="298" spans="1:6" x14ac:dyDescent="0.25">
      <c r="A298" s="417"/>
      <c r="B298" s="417"/>
      <c r="C298" s="417"/>
      <c r="D298" s="418"/>
      <c r="E298" s="418"/>
      <c r="F298" s="417"/>
    </row>
    <row r="299" spans="1:6" x14ac:dyDescent="0.25">
      <c r="A299" s="417"/>
      <c r="B299" s="417"/>
      <c r="C299" s="417"/>
      <c r="D299" s="418"/>
      <c r="E299" s="418"/>
      <c r="F299" s="417"/>
    </row>
    <row r="300" spans="1:6" x14ac:dyDescent="0.25">
      <c r="A300" s="417"/>
      <c r="B300" s="417"/>
      <c r="C300" s="417"/>
      <c r="D300" s="418"/>
      <c r="E300" s="418"/>
      <c r="F300" s="417"/>
    </row>
    <row r="301" spans="1:6" x14ac:dyDescent="0.25">
      <c r="A301" s="417"/>
      <c r="B301" s="417"/>
      <c r="C301" s="417"/>
      <c r="D301" s="418"/>
      <c r="E301" s="418"/>
      <c r="F301" s="417"/>
    </row>
    <row r="302" spans="1:6" x14ac:dyDescent="0.25">
      <c r="A302" s="417"/>
      <c r="B302" s="417"/>
      <c r="C302" s="417"/>
      <c r="D302" s="418"/>
      <c r="E302" s="418"/>
      <c r="F302" s="417"/>
    </row>
    <row r="303" spans="1:6" x14ac:dyDescent="0.25">
      <c r="A303" s="417"/>
      <c r="B303" s="417"/>
      <c r="C303" s="417"/>
      <c r="D303" s="418"/>
      <c r="E303" s="418"/>
      <c r="F303" s="417"/>
    </row>
    <row r="304" spans="1:6" x14ac:dyDescent="0.25">
      <c r="A304" s="417"/>
      <c r="B304" s="417"/>
      <c r="C304" s="417"/>
      <c r="D304" s="418"/>
      <c r="E304" s="418"/>
      <c r="F304" s="417"/>
    </row>
    <row r="305" spans="1:6" x14ac:dyDescent="0.25">
      <c r="A305" s="417"/>
      <c r="B305" s="417"/>
      <c r="C305" s="417"/>
      <c r="D305" s="418"/>
      <c r="E305" s="418"/>
      <c r="F305" s="417"/>
    </row>
    <row r="306" spans="1:6" x14ac:dyDescent="0.25">
      <c r="A306" s="417"/>
      <c r="B306" s="417"/>
      <c r="C306" s="417"/>
      <c r="D306" s="418"/>
      <c r="E306" s="418"/>
      <c r="F306" s="417"/>
    </row>
    <row r="307" spans="1:6" x14ac:dyDescent="0.25">
      <c r="A307" s="417"/>
      <c r="B307" s="417"/>
      <c r="C307" s="417"/>
      <c r="D307" s="418"/>
      <c r="E307" s="418"/>
      <c r="F307" s="417"/>
    </row>
    <row r="308" spans="1:6" x14ac:dyDescent="0.25">
      <c r="A308" s="417"/>
      <c r="B308" s="417"/>
      <c r="C308" s="417"/>
      <c r="D308" s="418"/>
      <c r="E308" s="418"/>
      <c r="F308" s="417"/>
    </row>
    <row r="309" spans="1:6" x14ac:dyDescent="0.25">
      <c r="A309" s="417"/>
      <c r="B309" s="417"/>
      <c r="C309" s="417"/>
      <c r="D309" s="418"/>
      <c r="E309" s="418"/>
      <c r="F309" s="417"/>
    </row>
    <row r="310" spans="1:6" x14ac:dyDescent="0.25">
      <c r="A310" s="417"/>
      <c r="B310" s="417"/>
      <c r="C310" s="417"/>
      <c r="D310" s="418"/>
      <c r="E310" s="418"/>
      <c r="F310" s="417"/>
    </row>
    <row r="311" spans="1:6" x14ac:dyDescent="0.25">
      <c r="A311" s="417"/>
      <c r="B311" s="417"/>
      <c r="C311" s="417"/>
      <c r="D311" s="418"/>
      <c r="E311" s="418"/>
      <c r="F311" s="417"/>
    </row>
    <row r="312" spans="1:6" x14ac:dyDescent="0.25">
      <c r="A312" s="417"/>
      <c r="B312" s="417"/>
      <c r="C312" s="417"/>
      <c r="D312" s="418"/>
      <c r="E312" s="418"/>
      <c r="F312" s="417"/>
    </row>
    <row r="313" spans="1:6" x14ac:dyDescent="0.25">
      <c r="A313" s="417"/>
      <c r="B313" s="417"/>
      <c r="C313" s="417"/>
      <c r="D313" s="418"/>
      <c r="E313" s="418"/>
      <c r="F313" s="417"/>
    </row>
    <row r="314" spans="1:6" x14ac:dyDescent="0.25">
      <c r="A314" s="417"/>
      <c r="B314" s="417"/>
      <c r="C314" s="417"/>
      <c r="D314" s="418"/>
      <c r="E314" s="418"/>
      <c r="F314" s="417"/>
    </row>
    <row r="315" spans="1:6" x14ac:dyDescent="0.25">
      <c r="A315" s="417"/>
      <c r="B315" s="417"/>
      <c r="C315" s="417"/>
      <c r="D315" s="418"/>
      <c r="E315" s="418"/>
      <c r="F315" s="417"/>
    </row>
    <row r="316" spans="1:6" x14ac:dyDescent="0.25">
      <c r="A316" s="417"/>
      <c r="B316" s="417"/>
      <c r="C316" s="417"/>
      <c r="D316" s="418"/>
      <c r="E316" s="418"/>
      <c r="F316" s="417"/>
    </row>
    <row r="317" spans="1:6" x14ac:dyDescent="0.25">
      <c r="A317" s="417"/>
      <c r="B317" s="417"/>
      <c r="C317" s="417"/>
      <c r="D317" s="418"/>
      <c r="E317" s="418"/>
      <c r="F317" s="417"/>
    </row>
    <row r="318" spans="1:6" x14ac:dyDescent="0.25">
      <c r="A318" s="417"/>
      <c r="B318" s="417"/>
      <c r="C318" s="417"/>
      <c r="D318" s="418"/>
      <c r="E318" s="418"/>
      <c r="F318" s="417"/>
    </row>
    <row r="319" spans="1:6" x14ac:dyDescent="0.25">
      <c r="A319" s="417"/>
      <c r="B319" s="417"/>
      <c r="C319" s="417"/>
      <c r="D319" s="418"/>
      <c r="E319" s="418"/>
      <c r="F319" s="417"/>
    </row>
    <row r="320" spans="1:6" x14ac:dyDescent="0.25">
      <c r="A320" s="417"/>
      <c r="B320" s="417"/>
      <c r="C320" s="417"/>
      <c r="D320" s="418"/>
      <c r="E320" s="418"/>
      <c r="F320" s="417"/>
    </row>
    <row r="321" spans="1:6" x14ac:dyDescent="0.25">
      <c r="A321" s="417"/>
      <c r="B321" s="417"/>
      <c r="C321" s="417"/>
      <c r="D321" s="418"/>
      <c r="E321" s="418"/>
      <c r="F321" s="417"/>
    </row>
    <row r="322" spans="1:6" x14ac:dyDescent="0.25">
      <c r="A322" s="417"/>
      <c r="B322" s="417"/>
      <c r="C322" s="417"/>
      <c r="D322" s="418"/>
      <c r="E322" s="418"/>
      <c r="F322" s="417"/>
    </row>
    <row r="323" spans="1:6" x14ac:dyDescent="0.25">
      <c r="A323" s="417"/>
      <c r="B323" s="417"/>
      <c r="C323" s="417"/>
      <c r="D323" s="418"/>
      <c r="E323" s="418"/>
      <c r="F323" s="417"/>
    </row>
    <row r="324" spans="1:6" x14ac:dyDescent="0.25">
      <c r="A324" s="417"/>
      <c r="B324" s="417"/>
      <c r="C324" s="417"/>
      <c r="D324" s="418"/>
      <c r="E324" s="418"/>
      <c r="F324" s="417"/>
    </row>
    <row r="325" spans="1:6" x14ac:dyDescent="0.25">
      <c r="A325" s="417"/>
      <c r="B325" s="417"/>
      <c r="C325" s="417"/>
      <c r="D325" s="418"/>
      <c r="E325" s="418"/>
      <c r="F325" s="417"/>
    </row>
    <row r="326" spans="1:6" x14ac:dyDescent="0.25">
      <c r="A326" s="417"/>
      <c r="B326" s="417"/>
      <c r="C326" s="417"/>
      <c r="D326" s="418"/>
      <c r="E326" s="418"/>
      <c r="F326" s="417"/>
    </row>
    <row r="327" spans="1:6" x14ac:dyDescent="0.25">
      <c r="A327" s="417"/>
      <c r="B327" s="417"/>
      <c r="C327" s="417"/>
      <c r="D327" s="418"/>
      <c r="E327" s="418"/>
      <c r="F327" s="417"/>
    </row>
    <row r="328" spans="1:6" x14ac:dyDescent="0.25">
      <c r="A328" s="417"/>
      <c r="B328" s="417"/>
      <c r="C328" s="417"/>
      <c r="D328" s="418"/>
      <c r="E328" s="418"/>
      <c r="F328" s="417"/>
    </row>
    <row r="329" spans="1:6" x14ac:dyDescent="0.25">
      <c r="A329" s="417"/>
      <c r="B329" s="417"/>
      <c r="C329" s="417"/>
      <c r="D329" s="418"/>
      <c r="E329" s="418"/>
      <c r="F329" s="417"/>
    </row>
    <row r="330" spans="1:6" x14ac:dyDescent="0.25">
      <c r="A330" s="417"/>
      <c r="B330" s="417"/>
      <c r="C330" s="417"/>
      <c r="D330" s="418"/>
      <c r="E330" s="418"/>
      <c r="F330" s="417"/>
    </row>
    <row r="331" spans="1:6" x14ac:dyDescent="0.25">
      <c r="A331" s="417"/>
      <c r="B331" s="417"/>
      <c r="C331" s="417"/>
      <c r="D331" s="418"/>
      <c r="E331" s="418"/>
      <c r="F331" s="417"/>
    </row>
    <row r="332" spans="1:6" x14ac:dyDescent="0.25">
      <c r="A332" s="417"/>
      <c r="B332" s="417"/>
      <c r="C332" s="417"/>
      <c r="D332" s="418"/>
      <c r="E332" s="418"/>
      <c r="F332" s="417"/>
    </row>
    <row r="333" spans="1:6" x14ac:dyDescent="0.25">
      <c r="A333" s="417"/>
      <c r="B333" s="417"/>
      <c r="C333" s="417"/>
      <c r="D333" s="418"/>
      <c r="E333" s="418"/>
      <c r="F333" s="417"/>
    </row>
    <row r="334" spans="1:6" x14ac:dyDescent="0.25">
      <c r="A334" s="417"/>
      <c r="B334" s="417"/>
      <c r="C334" s="417"/>
      <c r="D334" s="418"/>
      <c r="E334" s="418"/>
      <c r="F334" s="417"/>
    </row>
    <row r="335" spans="1:6" x14ac:dyDescent="0.25">
      <c r="A335" s="417"/>
      <c r="B335" s="417"/>
      <c r="C335" s="417"/>
      <c r="D335" s="418"/>
      <c r="E335" s="418"/>
      <c r="F335" s="417"/>
    </row>
    <row r="336" spans="1:6" x14ac:dyDescent="0.25">
      <c r="A336" s="417"/>
      <c r="B336" s="417"/>
      <c r="C336" s="417"/>
      <c r="D336" s="418"/>
      <c r="E336" s="418"/>
      <c r="F336" s="417"/>
    </row>
    <row r="337" spans="1:6" x14ac:dyDescent="0.25">
      <c r="A337" s="417"/>
      <c r="B337" s="417"/>
      <c r="C337" s="417"/>
      <c r="D337" s="418"/>
      <c r="E337" s="418"/>
      <c r="F337" s="417"/>
    </row>
    <row r="338" spans="1:6" x14ac:dyDescent="0.25">
      <c r="A338" s="417"/>
      <c r="B338" s="417"/>
      <c r="C338" s="417"/>
      <c r="D338" s="418"/>
      <c r="E338" s="418"/>
      <c r="F338" s="417"/>
    </row>
    <row r="339" spans="1:6" x14ac:dyDescent="0.25">
      <c r="A339" s="417"/>
      <c r="B339" s="417"/>
      <c r="C339" s="417"/>
      <c r="D339" s="418"/>
      <c r="E339" s="418"/>
      <c r="F339" s="417"/>
    </row>
    <row r="340" spans="1:6" x14ac:dyDescent="0.25">
      <c r="A340" s="417"/>
      <c r="B340" s="417"/>
      <c r="C340" s="417"/>
      <c r="D340" s="418"/>
      <c r="E340" s="418"/>
      <c r="F340" s="417"/>
    </row>
    <row r="341" spans="1:6" x14ac:dyDescent="0.25">
      <c r="A341" s="417"/>
      <c r="B341" s="417"/>
      <c r="C341" s="417"/>
      <c r="D341" s="418"/>
      <c r="E341" s="418"/>
      <c r="F341" s="417"/>
    </row>
    <row r="342" spans="1:6" x14ac:dyDescent="0.25">
      <c r="A342" s="417"/>
      <c r="B342" s="417"/>
      <c r="C342" s="417"/>
      <c r="D342" s="418"/>
      <c r="E342" s="418"/>
      <c r="F342" s="417"/>
    </row>
    <row r="343" spans="1:6" x14ac:dyDescent="0.25">
      <c r="A343" s="417"/>
      <c r="B343" s="417"/>
      <c r="C343" s="417"/>
      <c r="D343" s="418"/>
      <c r="E343" s="418"/>
      <c r="F343" s="417"/>
    </row>
    <row r="344" spans="1:6" x14ac:dyDescent="0.25">
      <c r="A344" s="417"/>
      <c r="B344" s="417"/>
      <c r="C344" s="417"/>
      <c r="D344" s="418"/>
      <c r="E344" s="418"/>
      <c r="F344" s="417"/>
    </row>
    <row r="345" spans="1:6" x14ac:dyDescent="0.25">
      <c r="A345" s="417"/>
      <c r="B345" s="417"/>
      <c r="C345" s="417"/>
      <c r="D345" s="418"/>
      <c r="E345" s="418"/>
      <c r="F345" s="417"/>
    </row>
    <row r="346" spans="1:6" x14ac:dyDescent="0.25">
      <c r="A346" s="417"/>
      <c r="B346" s="417"/>
      <c r="C346" s="417"/>
      <c r="D346" s="418"/>
      <c r="E346" s="418"/>
      <c r="F346" s="417"/>
    </row>
    <row r="347" spans="1:6" x14ac:dyDescent="0.25">
      <c r="A347" s="417"/>
      <c r="B347" s="417"/>
      <c r="C347" s="417"/>
      <c r="D347" s="418"/>
      <c r="E347" s="418"/>
      <c r="F347" s="417"/>
    </row>
    <row r="348" spans="1:6" x14ac:dyDescent="0.25">
      <c r="A348" s="417"/>
      <c r="B348" s="417"/>
      <c r="C348" s="417"/>
      <c r="D348" s="418"/>
      <c r="E348" s="418"/>
      <c r="F348" s="417"/>
    </row>
    <row r="349" spans="1:6" x14ac:dyDescent="0.25">
      <c r="A349" s="417"/>
      <c r="B349" s="417"/>
      <c r="C349" s="417"/>
      <c r="D349" s="418"/>
      <c r="E349" s="418"/>
      <c r="F349" s="417"/>
    </row>
    <row r="350" spans="1:6" x14ac:dyDescent="0.25">
      <c r="A350" s="417"/>
      <c r="B350" s="417"/>
      <c r="C350" s="417"/>
      <c r="D350" s="418"/>
      <c r="E350" s="418"/>
      <c r="F350" s="417"/>
    </row>
    <row r="351" spans="1:6" x14ac:dyDescent="0.25">
      <c r="A351" s="417"/>
      <c r="B351" s="417"/>
      <c r="C351" s="417"/>
      <c r="D351" s="418"/>
      <c r="E351" s="418"/>
      <c r="F351" s="417"/>
    </row>
    <row r="352" spans="1:6" x14ac:dyDescent="0.25">
      <c r="A352" s="417"/>
      <c r="B352" s="417"/>
      <c r="C352" s="417"/>
      <c r="D352" s="418"/>
      <c r="E352" s="418"/>
      <c r="F352" s="417"/>
    </row>
    <row r="353" spans="1:6" x14ac:dyDescent="0.25">
      <c r="A353" s="417"/>
      <c r="B353" s="417"/>
      <c r="C353" s="417"/>
      <c r="D353" s="418"/>
      <c r="E353" s="418"/>
      <c r="F353" s="417"/>
    </row>
    <row r="354" spans="1:6" x14ac:dyDescent="0.25">
      <c r="A354" s="417"/>
      <c r="B354" s="417"/>
      <c r="C354" s="417"/>
      <c r="D354" s="418"/>
      <c r="E354" s="418"/>
      <c r="F354" s="417"/>
    </row>
    <row r="355" spans="1:6" x14ac:dyDescent="0.25">
      <c r="A355" s="417"/>
      <c r="B355" s="417"/>
      <c r="C355" s="417"/>
      <c r="D355" s="418"/>
      <c r="E355" s="418"/>
      <c r="F355" s="417"/>
    </row>
    <row r="356" spans="1:6" x14ac:dyDescent="0.25">
      <c r="A356" s="417"/>
      <c r="B356" s="417"/>
      <c r="C356" s="417"/>
      <c r="D356" s="418"/>
      <c r="E356" s="418"/>
      <c r="F356" s="417"/>
    </row>
    <row r="357" spans="1:6" x14ac:dyDescent="0.25">
      <c r="A357" s="417"/>
      <c r="B357" s="417"/>
      <c r="C357" s="417"/>
      <c r="D357" s="418"/>
      <c r="E357" s="418"/>
      <c r="F357" s="417"/>
    </row>
    <row r="358" spans="1:6" x14ac:dyDescent="0.25">
      <c r="A358" s="417"/>
      <c r="B358" s="417"/>
      <c r="C358" s="417"/>
      <c r="D358" s="418"/>
      <c r="E358" s="418"/>
      <c r="F358" s="417"/>
    </row>
    <row r="359" spans="1:6" x14ac:dyDescent="0.25">
      <c r="A359" s="417"/>
      <c r="B359" s="417"/>
      <c r="C359" s="417"/>
      <c r="D359" s="418"/>
      <c r="E359" s="418"/>
      <c r="F359" s="417"/>
    </row>
    <row r="360" spans="1:6" x14ac:dyDescent="0.25">
      <c r="A360" s="417"/>
      <c r="B360" s="417"/>
      <c r="C360" s="417"/>
      <c r="D360" s="418"/>
      <c r="E360" s="418"/>
      <c r="F360" s="417"/>
    </row>
    <row r="361" spans="1:6" x14ac:dyDescent="0.25">
      <c r="A361" s="417"/>
      <c r="B361" s="417"/>
      <c r="C361" s="417"/>
      <c r="D361" s="418"/>
      <c r="E361" s="418"/>
      <c r="F361" s="417"/>
    </row>
    <row r="362" spans="1:6" x14ac:dyDescent="0.25">
      <c r="A362" s="417"/>
      <c r="B362" s="417"/>
      <c r="C362" s="417"/>
      <c r="D362" s="418"/>
      <c r="E362" s="418"/>
      <c r="F362" s="417"/>
    </row>
    <row r="363" spans="1:6" x14ac:dyDescent="0.25">
      <c r="A363" s="417"/>
      <c r="B363" s="417"/>
      <c r="C363" s="417"/>
      <c r="D363" s="418"/>
      <c r="E363" s="418"/>
      <c r="F363" s="417"/>
    </row>
    <row r="364" spans="1:6" x14ac:dyDescent="0.25">
      <c r="A364" s="417"/>
      <c r="B364" s="417"/>
      <c r="C364" s="417"/>
      <c r="D364" s="418"/>
      <c r="E364" s="418"/>
      <c r="F364" s="417"/>
    </row>
    <row r="365" spans="1:6" x14ac:dyDescent="0.25">
      <c r="A365" s="417"/>
      <c r="B365" s="417"/>
      <c r="C365" s="417"/>
      <c r="D365" s="418"/>
      <c r="E365" s="418"/>
      <c r="F365" s="417"/>
    </row>
    <row r="366" spans="1:6" x14ac:dyDescent="0.25">
      <c r="A366" s="417"/>
      <c r="B366" s="417"/>
      <c r="C366" s="417"/>
      <c r="D366" s="418"/>
      <c r="E366" s="418"/>
      <c r="F366" s="417"/>
    </row>
    <row r="367" spans="1:6" x14ac:dyDescent="0.25">
      <c r="A367" s="417"/>
      <c r="B367" s="417"/>
      <c r="C367" s="417"/>
      <c r="D367" s="418"/>
      <c r="E367" s="418"/>
      <c r="F367" s="417"/>
    </row>
    <row r="368" spans="1:6" x14ac:dyDescent="0.25">
      <c r="A368" s="417"/>
      <c r="B368" s="417"/>
      <c r="C368" s="417"/>
      <c r="D368" s="418"/>
      <c r="E368" s="418"/>
      <c r="F368" s="417"/>
    </row>
    <row r="369" spans="1:6" x14ac:dyDescent="0.25">
      <c r="A369" s="417"/>
      <c r="B369" s="417"/>
      <c r="C369" s="417"/>
      <c r="D369" s="418"/>
      <c r="E369" s="418"/>
      <c r="F369" s="417"/>
    </row>
    <row r="370" spans="1:6" x14ac:dyDescent="0.25">
      <c r="A370" s="417"/>
      <c r="B370" s="417"/>
      <c r="C370" s="417"/>
      <c r="D370" s="418"/>
      <c r="E370" s="418"/>
      <c r="F370" s="417"/>
    </row>
    <row r="371" spans="1:6" x14ac:dyDescent="0.25">
      <c r="A371" s="417"/>
      <c r="B371" s="417"/>
      <c r="C371" s="417"/>
      <c r="D371" s="418"/>
      <c r="E371" s="418"/>
      <c r="F371" s="417"/>
    </row>
    <row r="372" spans="1:6" x14ac:dyDescent="0.25">
      <c r="A372" s="417"/>
      <c r="B372" s="417"/>
      <c r="C372" s="417"/>
      <c r="D372" s="418"/>
      <c r="E372" s="418"/>
      <c r="F372" s="417"/>
    </row>
    <row r="373" spans="1:6" x14ac:dyDescent="0.25">
      <c r="A373" s="417"/>
      <c r="B373" s="417"/>
      <c r="C373" s="417"/>
      <c r="D373" s="418"/>
      <c r="E373" s="418"/>
      <c r="F373" s="417"/>
    </row>
    <row r="374" spans="1:6" x14ac:dyDescent="0.25">
      <c r="A374" s="417"/>
      <c r="B374" s="417"/>
      <c r="C374" s="417"/>
      <c r="D374" s="418"/>
      <c r="E374" s="418"/>
      <c r="F374" s="417"/>
    </row>
    <row r="375" spans="1:6" x14ac:dyDescent="0.25">
      <c r="A375" s="417"/>
      <c r="B375" s="417"/>
      <c r="C375" s="417"/>
      <c r="D375" s="418"/>
      <c r="E375" s="418"/>
      <c r="F375" s="417"/>
    </row>
    <row r="376" spans="1:6" x14ac:dyDescent="0.25">
      <c r="A376" s="417"/>
      <c r="B376" s="417"/>
      <c r="C376" s="417"/>
      <c r="D376" s="418"/>
      <c r="E376" s="418"/>
      <c r="F376" s="417"/>
    </row>
    <row r="377" spans="1:6" x14ac:dyDescent="0.25">
      <c r="A377" s="417"/>
      <c r="B377" s="417"/>
      <c r="C377" s="417"/>
      <c r="D377" s="418"/>
      <c r="E377" s="418"/>
      <c r="F377" s="417"/>
    </row>
    <row r="378" spans="1:6" x14ac:dyDescent="0.25">
      <c r="A378" s="417"/>
      <c r="B378" s="417"/>
      <c r="C378" s="417"/>
      <c r="D378" s="418"/>
      <c r="E378" s="418"/>
      <c r="F378" s="417"/>
    </row>
    <row r="379" spans="1:6" x14ac:dyDescent="0.25">
      <c r="A379" s="417"/>
      <c r="B379" s="417"/>
      <c r="C379" s="417"/>
      <c r="D379" s="418"/>
      <c r="E379" s="418"/>
      <c r="F379" s="417"/>
    </row>
    <row r="380" spans="1:6" x14ac:dyDescent="0.25">
      <c r="A380" s="417"/>
      <c r="B380" s="417"/>
      <c r="C380" s="417"/>
      <c r="D380" s="418"/>
      <c r="E380" s="418"/>
      <c r="F380" s="417"/>
    </row>
    <row r="381" spans="1:6" x14ac:dyDescent="0.25">
      <c r="A381" s="417"/>
      <c r="B381" s="417"/>
      <c r="C381" s="417"/>
      <c r="D381" s="418"/>
      <c r="E381" s="418"/>
      <c r="F381" s="417"/>
    </row>
    <row r="382" spans="1:6" x14ac:dyDescent="0.25">
      <c r="A382" s="417"/>
      <c r="B382" s="417"/>
      <c r="C382" s="417"/>
      <c r="D382" s="418"/>
      <c r="E382" s="418"/>
      <c r="F382" s="417"/>
    </row>
    <row r="383" spans="1:6" x14ac:dyDescent="0.25">
      <c r="A383" s="417"/>
      <c r="B383" s="417"/>
      <c r="C383" s="417"/>
      <c r="D383" s="418"/>
      <c r="E383" s="418"/>
      <c r="F383" s="417"/>
    </row>
    <row r="384" spans="1:6" x14ac:dyDescent="0.25">
      <c r="A384" s="417"/>
      <c r="B384" s="417"/>
      <c r="C384" s="417"/>
      <c r="D384" s="418"/>
      <c r="E384" s="418"/>
      <c r="F384" s="417"/>
    </row>
    <row r="385" spans="1:6" x14ac:dyDescent="0.25">
      <c r="A385" s="417"/>
      <c r="B385" s="417"/>
      <c r="C385" s="417"/>
      <c r="D385" s="418"/>
      <c r="E385" s="418"/>
      <c r="F385" s="417"/>
    </row>
    <row r="386" spans="1:6" x14ac:dyDescent="0.25">
      <c r="A386" s="417"/>
      <c r="B386" s="417"/>
      <c r="C386" s="417"/>
      <c r="D386" s="418"/>
      <c r="E386" s="418"/>
      <c r="F386" s="417"/>
    </row>
    <row r="387" spans="1:6" x14ac:dyDescent="0.25">
      <c r="A387" s="417"/>
      <c r="B387" s="417"/>
      <c r="C387" s="417"/>
      <c r="D387" s="418"/>
      <c r="E387" s="418"/>
      <c r="F387" s="417"/>
    </row>
    <row r="388" spans="1:6" x14ac:dyDescent="0.25">
      <c r="A388" s="417"/>
      <c r="B388" s="417"/>
      <c r="C388" s="417"/>
      <c r="D388" s="418"/>
      <c r="E388" s="418"/>
      <c r="F388" s="417"/>
    </row>
    <row r="389" spans="1:6" x14ac:dyDescent="0.25">
      <c r="A389" s="417"/>
      <c r="B389" s="417"/>
      <c r="C389" s="417"/>
      <c r="D389" s="418"/>
      <c r="E389" s="418"/>
      <c r="F389" s="417"/>
    </row>
    <row r="390" spans="1:6" x14ac:dyDescent="0.25">
      <c r="A390" s="417"/>
      <c r="B390" s="417"/>
      <c r="C390" s="417"/>
      <c r="D390" s="418"/>
      <c r="E390" s="418"/>
      <c r="F390" s="417"/>
    </row>
    <row r="391" spans="1:6" x14ac:dyDescent="0.25">
      <c r="A391" s="417"/>
      <c r="B391" s="417"/>
      <c r="C391" s="417"/>
      <c r="D391" s="418"/>
      <c r="E391" s="418"/>
      <c r="F391" s="417"/>
    </row>
    <row r="392" spans="1:6" x14ac:dyDescent="0.25">
      <c r="A392" s="417"/>
      <c r="B392" s="417"/>
      <c r="C392" s="417"/>
      <c r="D392" s="418"/>
      <c r="E392" s="418"/>
      <c r="F392" s="417"/>
    </row>
    <row r="393" spans="1:6" x14ac:dyDescent="0.25">
      <c r="A393" s="417"/>
      <c r="B393" s="417"/>
      <c r="C393" s="417"/>
      <c r="D393" s="418"/>
      <c r="E393" s="418"/>
      <c r="F393" s="417"/>
    </row>
    <row r="394" spans="1:6" x14ac:dyDescent="0.25">
      <c r="A394" s="417"/>
      <c r="B394" s="417"/>
      <c r="C394" s="417"/>
      <c r="D394" s="418"/>
      <c r="E394" s="418"/>
      <c r="F394" s="417"/>
    </row>
    <row r="395" spans="1:6" x14ac:dyDescent="0.25">
      <c r="A395" s="417"/>
      <c r="B395" s="417"/>
      <c r="C395" s="417"/>
      <c r="D395" s="418"/>
      <c r="E395" s="418"/>
      <c r="F395" s="417"/>
    </row>
    <row r="396" spans="1:6" x14ac:dyDescent="0.25">
      <c r="A396" s="417"/>
      <c r="B396" s="417"/>
      <c r="C396" s="417"/>
      <c r="D396" s="418"/>
      <c r="E396" s="418"/>
      <c r="F396" s="417"/>
    </row>
    <row r="397" spans="1:6" x14ac:dyDescent="0.25">
      <c r="A397" s="417"/>
      <c r="B397" s="417"/>
      <c r="C397" s="417"/>
      <c r="D397" s="418"/>
      <c r="E397" s="418"/>
      <c r="F397" s="417"/>
    </row>
    <row r="398" spans="1:6" x14ac:dyDescent="0.25">
      <c r="A398" s="417"/>
      <c r="B398" s="417"/>
      <c r="C398" s="417"/>
      <c r="D398" s="418"/>
      <c r="E398" s="418"/>
      <c r="F398" s="417"/>
    </row>
    <row r="399" spans="1:6" x14ac:dyDescent="0.25">
      <c r="A399" s="417"/>
      <c r="B399" s="417"/>
      <c r="C399" s="417"/>
      <c r="D399" s="418"/>
      <c r="E399" s="418"/>
      <c r="F399" s="417"/>
    </row>
    <row r="400" spans="1:6" x14ac:dyDescent="0.25">
      <c r="A400" s="417"/>
      <c r="B400" s="417"/>
      <c r="C400" s="417"/>
      <c r="D400" s="418"/>
      <c r="E400" s="418"/>
      <c r="F400" s="417"/>
    </row>
    <row r="401" spans="1:6" x14ac:dyDescent="0.25">
      <c r="A401" s="417"/>
      <c r="B401" s="417"/>
      <c r="C401" s="417"/>
      <c r="D401" s="418"/>
      <c r="E401" s="418"/>
      <c r="F401" s="417"/>
    </row>
    <row r="402" spans="1:6" x14ac:dyDescent="0.25">
      <c r="A402" s="417"/>
      <c r="B402" s="417"/>
      <c r="C402" s="417"/>
      <c r="D402" s="418"/>
      <c r="E402" s="418"/>
      <c r="F402" s="417"/>
    </row>
    <row r="403" spans="1:6" x14ac:dyDescent="0.25">
      <c r="A403" s="417"/>
      <c r="B403" s="417"/>
      <c r="C403" s="417"/>
      <c r="D403" s="418"/>
      <c r="E403" s="418"/>
      <c r="F403" s="417"/>
    </row>
    <row r="404" spans="1:6" x14ac:dyDescent="0.25">
      <c r="A404" s="417"/>
      <c r="B404" s="417"/>
      <c r="C404" s="417"/>
      <c r="D404" s="418"/>
      <c r="E404" s="418"/>
      <c r="F404" s="417"/>
    </row>
    <row r="405" spans="1:6" x14ac:dyDescent="0.25">
      <c r="A405" s="417"/>
      <c r="B405" s="417"/>
      <c r="C405" s="417"/>
      <c r="D405" s="418"/>
      <c r="E405" s="418"/>
      <c r="F405" s="417"/>
    </row>
    <row r="406" spans="1:6" x14ac:dyDescent="0.25">
      <c r="A406" s="417"/>
      <c r="B406" s="417"/>
      <c r="C406" s="417"/>
      <c r="D406" s="418"/>
      <c r="E406" s="418"/>
      <c r="F406" s="417"/>
    </row>
    <row r="407" spans="1:6" x14ac:dyDescent="0.25">
      <c r="A407" s="417"/>
      <c r="B407" s="417"/>
      <c r="C407" s="417"/>
      <c r="D407" s="418"/>
      <c r="E407" s="418"/>
      <c r="F407" s="417"/>
    </row>
    <row r="408" spans="1:6" x14ac:dyDescent="0.25">
      <c r="A408" s="417"/>
      <c r="B408" s="417"/>
      <c r="C408" s="417"/>
      <c r="D408" s="418"/>
      <c r="E408" s="418"/>
      <c r="F408" s="417"/>
    </row>
    <row r="409" spans="1:6" x14ac:dyDescent="0.25">
      <c r="A409" s="417"/>
      <c r="B409" s="417"/>
      <c r="C409" s="417"/>
      <c r="D409" s="418"/>
      <c r="E409" s="418"/>
      <c r="F409" s="417"/>
    </row>
    <row r="410" spans="1:6" x14ac:dyDescent="0.25">
      <c r="A410" s="417"/>
      <c r="B410" s="417"/>
      <c r="C410" s="417"/>
      <c r="D410" s="418"/>
      <c r="E410" s="418"/>
      <c r="F410" s="417"/>
    </row>
    <row r="411" spans="1:6" x14ac:dyDescent="0.25">
      <c r="A411" s="417"/>
      <c r="B411" s="417"/>
      <c r="C411" s="417"/>
      <c r="D411" s="418"/>
      <c r="E411" s="418"/>
      <c r="F411" s="417"/>
    </row>
    <row r="412" spans="1:6" x14ac:dyDescent="0.25">
      <c r="A412" s="417"/>
      <c r="B412" s="417"/>
      <c r="C412" s="417"/>
      <c r="D412" s="418"/>
      <c r="E412" s="418"/>
      <c r="F412" s="417"/>
    </row>
    <row r="413" spans="1:6" x14ac:dyDescent="0.25">
      <c r="A413" s="417"/>
      <c r="B413" s="417"/>
      <c r="C413" s="417"/>
      <c r="D413" s="418"/>
      <c r="E413" s="418"/>
      <c r="F413" s="417"/>
    </row>
    <row r="414" spans="1:6" x14ac:dyDescent="0.25">
      <c r="A414" s="417"/>
      <c r="B414" s="417"/>
      <c r="C414" s="417"/>
      <c r="D414" s="418"/>
      <c r="E414" s="418"/>
      <c r="F414" s="417"/>
    </row>
    <row r="415" spans="1:6" x14ac:dyDescent="0.25">
      <c r="A415" s="417"/>
      <c r="B415" s="417"/>
      <c r="C415" s="417"/>
      <c r="D415" s="418"/>
      <c r="E415" s="418"/>
      <c r="F415" s="417"/>
    </row>
    <row r="416" spans="1:6" x14ac:dyDescent="0.25">
      <c r="A416" s="417"/>
      <c r="B416" s="417"/>
      <c r="C416" s="417"/>
      <c r="D416" s="418"/>
      <c r="E416" s="418"/>
      <c r="F416" s="417"/>
    </row>
    <row r="417" spans="1:6" x14ac:dyDescent="0.25">
      <c r="A417" s="417"/>
      <c r="B417" s="417"/>
      <c r="C417" s="417"/>
      <c r="D417" s="418"/>
      <c r="E417" s="418"/>
      <c r="F417" s="417"/>
    </row>
    <row r="418" spans="1:6" x14ac:dyDescent="0.25">
      <c r="A418" s="417"/>
      <c r="B418" s="417"/>
      <c r="C418" s="417"/>
      <c r="D418" s="418"/>
      <c r="E418" s="418"/>
      <c r="F418" s="417"/>
    </row>
    <row r="419" spans="1:6" x14ac:dyDescent="0.25">
      <c r="A419" s="417"/>
      <c r="B419" s="417"/>
      <c r="C419" s="417"/>
      <c r="D419" s="418"/>
      <c r="E419" s="418"/>
      <c r="F419" s="417"/>
    </row>
    <row r="420" spans="1:6" x14ac:dyDescent="0.25">
      <c r="A420" s="417"/>
      <c r="B420" s="417"/>
      <c r="C420" s="417"/>
      <c r="D420" s="418"/>
      <c r="E420" s="418"/>
      <c r="F420" s="417"/>
    </row>
    <row r="421" spans="1:6" x14ac:dyDescent="0.25">
      <c r="A421" s="417"/>
      <c r="B421" s="417"/>
      <c r="C421" s="417"/>
      <c r="D421" s="418"/>
      <c r="E421" s="418"/>
      <c r="F421" s="417"/>
    </row>
    <row r="422" spans="1:6" x14ac:dyDescent="0.25">
      <c r="A422" s="417"/>
      <c r="B422" s="417"/>
      <c r="C422" s="417"/>
      <c r="D422" s="418"/>
      <c r="E422" s="418"/>
      <c r="F422" s="417"/>
    </row>
    <row r="423" spans="1:6" x14ac:dyDescent="0.25">
      <c r="A423" s="417"/>
      <c r="B423" s="417"/>
      <c r="C423" s="417"/>
      <c r="D423" s="418"/>
      <c r="E423" s="418"/>
      <c r="F423" s="417"/>
    </row>
    <row r="424" spans="1:6" x14ac:dyDescent="0.25">
      <c r="A424" s="417"/>
      <c r="B424" s="417"/>
      <c r="C424" s="417"/>
      <c r="D424" s="418"/>
      <c r="E424" s="418"/>
      <c r="F424" s="417"/>
    </row>
    <row r="425" spans="1:6" x14ac:dyDescent="0.25">
      <c r="A425" s="417"/>
      <c r="B425" s="417"/>
      <c r="C425" s="417"/>
      <c r="D425" s="418"/>
      <c r="E425" s="418"/>
      <c r="F425" s="417"/>
    </row>
    <row r="426" spans="1:6" x14ac:dyDescent="0.25">
      <c r="A426" s="417"/>
      <c r="B426" s="417"/>
      <c r="C426" s="417"/>
      <c r="D426" s="418"/>
      <c r="E426" s="418"/>
      <c r="F426" s="417"/>
    </row>
    <row r="427" spans="1:6" x14ac:dyDescent="0.25">
      <c r="A427" s="417"/>
      <c r="B427" s="417"/>
      <c r="C427" s="417"/>
      <c r="D427" s="418"/>
      <c r="E427" s="418"/>
      <c r="F427" s="417"/>
    </row>
    <row r="428" spans="1:6" x14ac:dyDescent="0.25">
      <c r="A428" s="417"/>
      <c r="B428" s="417"/>
      <c r="C428" s="417"/>
      <c r="D428" s="418"/>
      <c r="E428" s="418"/>
      <c r="F428" s="417"/>
    </row>
    <row r="429" spans="1:6" x14ac:dyDescent="0.25">
      <c r="A429" s="417"/>
      <c r="B429" s="417"/>
      <c r="C429" s="417"/>
      <c r="D429" s="418"/>
      <c r="E429" s="418"/>
      <c r="F429" s="417"/>
    </row>
    <row r="430" spans="1:6" x14ac:dyDescent="0.25">
      <c r="A430" s="417"/>
      <c r="B430" s="417"/>
      <c r="C430" s="417"/>
      <c r="D430" s="418"/>
      <c r="E430" s="418"/>
      <c r="F430" s="417"/>
    </row>
    <row r="431" spans="1:6" x14ac:dyDescent="0.25">
      <c r="A431" s="417"/>
      <c r="B431" s="417"/>
      <c r="C431" s="417"/>
      <c r="D431" s="418"/>
      <c r="E431" s="418"/>
      <c r="F431" s="417"/>
    </row>
    <row r="432" spans="1:6" x14ac:dyDescent="0.25">
      <c r="A432" s="417"/>
      <c r="B432" s="417"/>
      <c r="C432" s="417"/>
      <c r="D432" s="418"/>
      <c r="E432" s="418"/>
      <c r="F432" s="417"/>
    </row>
    <row r="433" spans="1:6" x14ac:dyDescent="0.25">
      <c r="A433" s="417"/>
      <c r="B433" s="417"/>
      <c r="C433" s="417"/>
      <c r="D433" s="418"/>
      <c r="E433" s="418"/>
      <c r="F433" s="417"/>
    </row>
    <row r="434" spans="1:6" x14ac:dyDescent="0.25">
      <c r="A434" s="417"/>
      <c r="B434" s="417"/>
      <c r="C434" s="417"/>
      <c r="D434" s="418"/>
      <c r="E434" s="418"/>
      <c r="F434" s="417"/>
    </row>
    <row r="435" spans="1:6" x14ac:dyDescent="0.25">
      <c r="A435" s="417"/>
      <c r="B435" s="417"/>
      <c r="C435" s="417"/>
      <c r="D435" s="418"/>
      <c r="E435" s="418"/>
      <c r="F435" s="417"/>
    </row>
    <row r="436" spans="1:6" x14ac:dyDescent="0.25">
      <c r="A436" s="417"/>
      <c r="B436" s="417"/>
      <c r="C436" s="417"/>
      <c r="D436" s="418"/>
      <c r="E436" s="418"/>
      <c r="F436" s="417"/>
    </row>
    <row r="437" spans="1:6" x14ac:dyDescent="0.25">
      <c r="A437" s="417"/>
      <c r="B437" s="417"/>
      <c r="C437" s="417"/>
      <c r="D437" s="418"/>
      <c r="E437" s="418"/>
      <c r="F437" s="417"/>
    </row>
    <row r="438" spans="1:6" x14ac:dyDescent="0.25">
      <c r="A438" s="417"/>
      <c r="B438" s="417"/>
      <c r="C438" s="417"/>
      <c r="D438" s="418"/>
      <c r="E438" s="418"/>
      <c r="F438" s="417"/>
    </row>
    <row r="439" spans="1:6" x14ac:dyDescent="0.25">
      <c r="A439" s="417"/>
      <c r="B439" s="417"/>
      <c r="C439" s="417"/>
      <c r="D439" s="418"/>
      <c r="E439" s="418"/>
      <c r="F439" s="417"/>
    </row>
    <row r="440" spans="1:6" x14ac:dyDescent="0.25">
      <c r="A440" s="417"/>
      <c r="B440" s="417"/>
      <c r="C440" s="417"/>
      <c r="D440" s="418"/>
      <c r="E440" s="418"/>
      <c r="F440" s="417"/>
    </row>
    <row r="441" spans="1:6" x14ac:dyDescent="0.25">
      <c r="A441" s="417"/>
      <c r="B441" s="417"/>
      <c r="C441" s="417"/>
      <c r="D441" s="418"/>
      <c r="E441" s="418"/>
      <c r="F441" s="417"/>
    </row>
    <row r="442" spans="1:6" x14ac:dyDescent="0.25">
      <c r="A442" s="417"/>
      <c r="B442" s="417"/>
      <c r="C442" s="417"/>
      <c r="D442" s="418"/>
      <c r="E442" s="418"/>
      <c r="F442" s="417"/>
    </row>
    <row r="443" spans="1:6" x14ac:dyDescent="0.25">
      <c r="A443" s="417"/>
      <c r="B443" s="417"/>
      <c r="C443" s="417"/>
      <c r="D443" s="418"/>
      <c r="E443" s="418"/>
      <c r="F443" s="417"/>
    </row>
    <row r="444" spans="1:6" x14ac:dyDescent="0.25">
      <c r="A444" s="417"/>
      <c r="B444" s="417"/>
      <c r="C444" s="417"/>
      <c r="D444" s="418"/>
      <c r="E444" s="418"/>
      <c r="F444" s="417"/>
    </row>
    <row r="445" spans="1:6" x14ac:dyDescent="0.25">
      <c r="A445" s="417"/>
      <c r="B445" s="417"/>
      <c r="C445" s="417"/>
      <c r="D445" s="418"/>
      <c r="E445" s="418"/>
      <c r="F445" s="417"/>
    </row>
    <row r="446" spans="1:6" x14ac:dyDescent="0.25">
      <c r="A446" s="417"/>
      <c r="B446" s="417"/>
      <c r="C446" s="417"/>
      <c r="D446" s="418"/>
      <c r="E446" s="418"/>
      <c r="F446" s="417"/>
    </row>
    <row r="447" spans="1:6" x14ac:dyDescent="0.25">
      <c r="A447" s="417"/>
      <c r="B447" s="417"/>
      <c r="C447" s="417"/>
      <c r="D447" s="418"/>
      <c r="E447" s="418"/>
      <c r="F447" s="417"/>
    </row>
    <row r="448" spans="1:6" x14ac:dyDescent="0.25">
      <c r="A448" s="417"/>
      <c r="B448" s="417"/>
      <c r="C448" s="417"/>
      <c r="D448" s="418"/>
      <c r="E448" s="418"/>
      <c r="F448" s="417"/>
    </row>
    <row r="449" spans="1:6" x14ac:dyDescent="0.25">
      <c r="A449" s="417"/>
      <c r="B449" s="417"/>
      <c r="C449" s="417"/>
      <c r="D449" s="418"/>
      <c r="E449" s="418"/>
      <c r="F449" s="417"/>
    </row>
    <row r="450" spans="1:6" x14ac:dyDescent="0.25">
      <c r="A450" s="417"/>
      <c r="B450" s="417"/>
      <c r="C450" s="417"/>
      <c r="D450" s="418"/>
      <c r="E450" s="418"/>
      <c r="F450" s="417"/>
    </row>
    <row r="451" spans="1:6" x14ac:dyDescent="0.25">
      <c r="A451" s="417"/>
      <c r="B451" s="417"/>
      <c r="C451" s="417"/>
      <c r="D451" s="418"/>
      <c r="E451" s="418"/>
      <c r="F451" s="417"/>
    </row>
    <row r="452" spans="1:6" x14ac:dyDescent="0.25">
      <c r="A452" s="417"/>
      <c r="B452" s="417"/>
      <c r="C452" s="417"/>
      <c r="D452" s="418"/>
      <c r="E452" s="418"/>
      <c r="F452" s="417"/>
    </row>
    <row r="453" spans="1:6" x14ac:dyDescent="0.25">
      <c r="A453" s="417"/>
      <c r="B453" s="417"/>
      <c r="C453" s="417"/>
      <c r="D453" s="418"/>
      <c r="E453" s="418"/>
      <c r="F453" s="417"/>
    </row>
    <row r="454" spans="1:6" x14ac:dyDescent="0.25">
      <c r="A454" s="417"/>
      <c r="B454" s="417"/>
      <c r="C454" s="417"/>
      <c r="D454" s="418"/>
      <c r="E454" s="418"/>
      <c r="F454" s="417"/>
    </row>
    <row r="455" spans="1:6" x14ac:dyDescent="0.25">
      <c r="A455" s="417"/>
      <c r="B455" s="417"/>
      <c r="C455" s="417"/>
      <c r="D455" s="418"/>
      <c r="E455" s="418"/>
      <c r="F455" s="417"/>
    </row>
    <row r="456" spans="1:6" x14ac:dyDescent="0.25">
      <c r="A456" s="417"/>
      <c r="B456" s="417"/>
      <c r="C456" s="417"/>
      <c r="D456" s="418"/>
      <c r="E456" s="418"/>
      <c r="F456" s="417"/>
    </row>
    <row r="457" spans="1:6" x14ac:dyDescent="0.25">
      <c r="A457" s="417"/>
      <c r="B457" s="417"/>
      <c r="C457" s="417"/>
      <c r="D457" s="418"/>
      <c r="E457" s="418"/>
      <c r="F457" s="417"/>
    </row>
    <row r="458" spans="1:6" x14ac:dyDescent="0.25">
      <c r="A458" s="417"/>
      <c r="B458" s="417"/>
      <c r="C458" s="417"/>
      <c r="D458" s="418"/>
      <c r="E458" s="418"/>
      <c r="F458" s="417"/>
    </row>
    <row r="459" spans="1:6" x14ac:dyDescent="0.25">
      <c r="A459" s="417"/>
      <c r="B459" s="417"/>
      <c r="C459" s="417"/>
      <c r="D459" s="418"/>
      <c r="E459" s="418"/>
      <c r="F459" s="417"/>
    </row>
    <row r="460" spans="1:6" x14ac:dyDescent="0.25">
      <c r="A460" s="417"/>
      <c r="B460" s="417"/>
      <c r="C460" s="417"/>
      <c r="D460" s="418"/>
      <c r="E460" s="418"/>
      <c r="F460" s="417"/>
    </row>
    <row r="461" spans="1:6" x14ac:dyDescent="0.25">
      <c r="A461" s="417"/>
      <c r="B461" s="417"/>
      <c r="C461" s="417"/>
      <c r="D461" s="418"/>
      <c r="E461" s="418"/>
      <c r="F461" s="417"/>
    </row>
    <row r="462" spans="1:6" x14ac:dyDescent="0.25">
      <c r="A462" s="417"/>
      <c r="B462" s="417"/>
      <c r="C462" s="417"/>
      <c r="D462" s="418"/>
      <c r="E462" s="418"/>
      <c r="F462" s="417"/>
    </row>
    <row r="463" spans="1:6" x14ac:dyDescent="0.25">
      <c r="A463" s="417"/>
      <c r="B463" s="417"/>
      <c r="C463" s="417"/>
      <c r="D463" s="418"/>
      <c r="E463" s="418"/>
      <c r="F463" s="417"/>
    </row>
    <row r="464" spans="1:6" x14ac:dyDescent="0.25">
      <c r="A464" s="417"/>
      <c r="B464" s="417"/>
      <c r="C464" s="417"/>
      <c r="D464" s="418"/>
      <c r="E464" s="418"/>
      <c r="F464" s="417"/>
    </row>
    <row r="465" spans="1:6" x14ac:dyDescent="0.25">
      <c r="A465" s="417"/>
      <c r="B465" s="417"/>
      <c r="C465" s="417"/>
      <c r="D465" s="418"/>
      <c r="E465" s="418"/>
      <c r="F465" s="417"/>
    </row>
    <row r="466" spans="1:6" x14ac:dyDescent="0.25">
      <c r="A466" s="417"/>
      <c r="B466" s="417"/>
      <c r="C466" s="417"/>
      <c r="D466" s="418"/>
      <c r="E466" s="418"/>
      <c r="F466" s="417"/>
    </row>
    <row r="467" spans="1:6" x14ac:dyDescent="0.25">
      <c r="A467" s="417"/>
      <c r="B467" s="417"/>
      <c r="C467" s="417"/>
      <c r="D467" s="418"/>
      <c r="E467" s="418"/>
      <c r="F467" s="417"/>
    </row>
    <row r="468" spans="1:6" x14ac:dyDescent="0.25">
      <c r="A468" s="417"/>
      <c r="B468" s="417"/>
      <c r="C468" s="417"/>
      <c r="D468" s="418"/>
      <c r="E468" s="418"/>
      <c r="F468" s="417"/>
    </row>
    <row r="469" spans="1:6" x14ac:dyDescent="0.25">
      <c r="A469" s="417"/>
      <c r="B469" s="417"/>
      <c r="C469" s="417"/>
      <c r="D469" s="418"/>
      <c r="E469" s="418"/>
      <c r="F469" s="417"/>
    </row>
    <row r="470" spans="1:6" x14ac:dyDescent="0.25">
      <c r="A470" s="417"/>
      <c r="B470" s="417"/>
      <c r="C470" s="417"/>
      <c r="D470" s="418"/>
      <c r="E470" s="418"/>
      <c r="F470" s="417"/>
    </row>
    <row r="471" spans="1:6" x14ac:dyDescent="0.25">
      <c r="A471" s="417"/>
      <c r="B471" s="417"/>
      <c r="C471" s="417"/>
      <c r="D471" s="418"/>
      <c r="E471" s="418"/>
      <c r="F471" s="417"/>
    </row>
    <row r="472" spans="1:6" x14ac:dyDescent="0.25">
      <c r="A472" s="417"/>
      <c r="B472" s="417"/>
      <c r="C472" s="417"/>
      <c r="D472" s="418"/>
      <c r="E472" s="418"/>
      <c r="F472" s="417"/>
    </row>
    <row r="473" spans="1:6" x14ac:dyDescent="0.25">
      <c r="A473" s="417"/>
      <c r="B473" s="417"/>
      <c r="C473" s="417"/>
      <c r="D473" s="418"/>
      <c r="E473" s="418"/>
      <c r="F473" s="417"/>
    </row>
    <row r="474" spans="1:6" x14ac:dyDescent="0.25">
      <c r="A474" s="417"/>
      <c r="B474" s="417"/>
      <c r="C474" s="417"/>
      <c r="D474" s="418"/>
      <c r="E474" s="418"/>
      <c r="F474" s="417"/>
    </row>
    <row r="475" spans="1:6" x14ac:dyDescent="0.25">
      <c r="A475" s="417"/>
      <c r="B475" s="417"/>
      <c r="C475" s="417"/>
      <c r="D475" s="418"/>
      <c r="E475" s="418"/>
      <c r="F475" s="417"/>
    </row>
    <row r="476" spans="1:6" x14ac:dyDescent="0.25">
      <c r="A476" s="417"/>
      <c r="B476" s="417"/>
      <c r="C476" s="417"/>
      <c r="D476" s="418"/>
      <c r="E476" s="418"/>
      <c r="F476" s="417"/>
    </row>
    <row r="477" spans="1:6" x14ac:dyDescent="0.25">
      <c r="A477" s="417"/>
      <c r="B477" s="417"/>
      <c r="C477" s="417"/>
      <c r="D477" s="418"/>
      <c r="E477" s="418"/>
      <c r="F477" s="417"/>
    </row>
    <row r="478" spans="1:6" x14ac:dyDescent="0.25">
      <c r="A478" s="417"/>
      <c r="B478" s="417"/>
      <c r="C478" s="417"/>
      <c r="D478" s="418"/>
      <c r="E478" s="418"/>
      <c r="F478" s="417"/>
    </row>
    <row r="479" spans="1:6" x14ac:dyDescent="0.25">
      <c r="A479" s="417"/>
      <c r="B479" s="417"/>
      <c r="C479" s="417"/>
      <c r="D479" s="418"/>
      <c r="E479" s="418"/>
      <c r="F479" s="417"/>
    </row>
    <row r="480" spans="1:6" x14ac:dyDescent="0.25">
      <c r="A480" s="417"/>
      <c r="B480" s="417"/>
      <c r="C480" s="417"/>
      <c r="D480" s="418"/>
      <c r="E480" s="418"/>
      <c r="F480" s="417"/>
    </row>
    <row r="481" spans="1:6" x14ac:dyDescent="0.25">
      <c r="A481" s="417"/>
      <c r="B481" s="417"/>
      <c r="C481" s="417"/>
      <c r="D481" s="418"/>
      <c r="E481" s="418"/>
      <c r="F481" s="417"/>
    </row>
    <row r="482" spans="1:6" x14ac:dyDescent="0.25">
      <c r="A482" s="417"/>
      <c r="B482" s="417"/>
      <c r="C482" s="417"/>
      <c r="D482" s="418"/>
      <c r="E482" s="418"/>
      <c r="F482" s="417"/>
    </row>
    <row r="483" spans="1:6" x14ac:dyDescent="0.25">
      <c r="A483" s="417"/>
      <c r="B483" s="417"/>
      <c r="C483" s="417"/>
      <c r="D483" s="418"/>
      <c r="E483" s="418"/>
      <c r="F483" s="417"/>
    </row>
    <row r="484" spans="1:6" x14ac:dyDescent="0.25">
      <c r="A484" s="417"/>
      <c r="B484" s="417"/>
      <c r="C484" s="417"/>
      <c r="D484" s="418"/>
      <c r="E484" s="418"/>
      <c r="F484" s="417"/>
    </row>
    <row r="485" spans="1:6" x14ac:dyDescent="0.25">
      <c r="A485" s="417"/>
      <c r="B485" s="417"/>
      <c r="C485" s="417"/>
      <c r="D485" s="418"/>
      <c r="E485" s="418"/>
      <c r="F485" s="417"/>
    </row>
    <row r="486" spans="1:6" x14ac:dyDescent="0.25">
      <c r="A486" s="417"/>
      <c r="B486" s="417"/>
      <c r="C486" s="417"/>
      <c r="D486" s="418"/>
      <c r="E486" s="418"/>
      <c r="F486" s="417"/>
    </row>
    <row r="487" spans="1:6" x14ac:dyDescent="0.25">
      <c r="A487" s="417"/>
      <c r="B487" s="417"/>
      <c r="C487" s="417"/>
      <c r="D487" s="418"/>
      <c r="E487" s="418"/>
      <c r="F487" s="417"/>
    </row>
    <row r="488" spans="1:6" x14ac:dyDescent="0.25">
      <c r="A488" s="417"/>
      <c r="B488" s="417"/>
      <c r="C488" s="417"/>
      <c r="D488" s="418"/>
      <c r="E488" s="418"/>
      <c r="F488" s="417"/>
    </row>
    <row r="489" spans="1:6" x14ac:dyDescent="0.25">
      <c r="A489" s="417"/>
      <c r="B489" s="417"/>
      <c r="C489" s="417"/>
      <c r="D489" s="418"/>
      <c r="E489" s="418"/>
      <c r="F489" s="417"/>
    </row>
    <row r="490" spans="1:6" x14ac:dyDescent="0.25">
      <c r="A490" s="417"/>
      <c r="B490" s="417"/>
      <c r="C490" s="417"/>
      <c r="D490" s="418"/>
      <c r="E490" s="418"/>
      <c r="F490" s="417"/>
    </row>
    <row r="491" spans="1:6" x14ac:dyDescent="0.25">
      <c r="A491" s="417"/>
      <c r="B491" s="417"/>
      <c r="C491" s="417"/>
      <c r="D491" s="418"/>
      <c r="E491" s="418"/>
      <c r="F491" s="417"/>
    </row>
    <row r="492" spans="1:6" x14ac:dyDescent="0.25">
      <c r="A492" s="417"/>
      <c r="B492" s="417"/>
      <c r="C492" s="417"/>
      <c r="D492" s="418"/>
      <c r="E492" s="418"/>
      <c r="F492" s="417"/>
    </row>
    <row r="493" spans="1:6" x14ac:dyDescent="0.25">
      <c r="A493" s="417"/>
      <c r="B493" s="417"/>
      <c r="C493" s="417"/>
      <c r="D493" s="418"/>
      <c r="E493" s="418"/>
      <c r="F493" s="417"/>
    </row>
    <row r="494" spans="1:6" x14ac:dyDescent="0.25">
      <c r="A494" s="417"/>
      <c r="B494" s="417"/>
      <c r="C494" s="417"/>
      <c r="D494" s="418"/>
      <c r="E494" s="418"/>
      <c r="F494" s="417"/>
    </row>
    <row r="495" spans="1:6" x14ac:dyDescent="0.25">
      <c r="A495" s="417"/>
      <c r="B495" s="417"/>
      <c r="C495" s="417"/>
      <c r="D495" s="418"/>
      <c r="E495" s="418"/>
      <c r="F495" s="417"/>
    </row>
    <row r="496" spans="1:6" x14ac:dyDescent="0.25">
      <c r="A496" s="417"/>
      <c r="B496" s="417"/>
      <c r="C496" s="417"/>
      <c r="D496" s="418"/>
      <c r="E496" s="418"/>
      <c r="F496" s="417"/>
    </row>
    <row r="497" spans="1:6" x14ac:dyDescent="0.25">
      <c r="A497" s="417"/>
      <c r="B497" s="417"/>
      <c r="C497" s="417"/>
      <c r="D497" s="418"/>
      <c r="E497" s="418"/>
      <c r="F497" s="417"/>
    </row>
    <row r="498" spans="1:6" x14ac:dyDescent="0.25">
      <c r="A498" s="417"/>
      <c r="B498" s="417"/>
      <c r="C498" s="417"/>
      <c r="D498" s="418"/>
      <c r="E498" s="418"/>
      <c r="F498" s="417"/>
    </row>
    <row r="499" spans="1:6" x14ac:dyDescent="0.25">
      <c r="A499" s="417"/>
      <c r="B499" s="417"/>
      <c r="C499" s="417"/>
      <c r="D499" s="418"/>
      <c r="E499" s="418"/>
      <c r="F499" s="417"/>
    </row>
    <row r="500" spans="1:6" x14ac:dyDescent="0.25">
      <c r="A500" s="417"/>
      <c r="B500" s="417"/>
      <c r="C500" s="417"/>
      <c r="D500" s="418"/>
      <c r="E500" s="418"/>
      <c r="F500" s="417"/>
    </row>
    <row r="501" spans="1:6" x14ac:dyDescent="0.25">
      <c r="A501" s="417"/>
      <c r="B501" s="417"/>
      <c r="C501" s="417"/>
      <c r="D501" s="418"/>
      <c r="E501" s="418"/>
      <c r="F501" s="417"/>
    </row>
  </sheetData>
  <sheetProtection algorithmName="SHA-512" hashValue="SdAQYo/jlF585FMEIDdCNJOa/KBdVElvLBsY4tNsHcqsJJDPr//E0/zjbNqxKtvamdLfQPdRmz5eavRXadeDLA==" saltValue="W2qD1k71GvfufaqtMuxngw==" spinCount="100000" sheet="1" objects="1" scenarios="1"/>
  <mergeCells count="27">
    <mergeCell ref="A19:B19"/>
    <mergeCell ref="A20:B20"/>
    <mergeCell ref="A21:B21"/>
    <mergeCell ref="A26:B26"/>
    <mergeCell ref="A29:B29"/>
    <mergeCell ref="A22:B22"/>
    <mergeCell ref="A27:B27"/>
    <mergeCell ref="A23:B23"/>
    <mergeCell ref="A14:B14"/>
    <mergeCell ref="A15:B15"/>
    <mergeCell ref="A16:B16"/>
    <mergeCell ref="A17:B17"/>
    <mergeCell ref="A18:B18"/>
    <mergeCell ref="A2:E2"/>
    <mergeCell ref="A3:E3"/>
    <mergeCell ref="A4:E4"/>
    <mergeCell ref="A7:E7"/>
    <mergeCell ref="A13:E13"/>
    <mergeCell ref="A38:F38"/>
    <mergeCell ref="A32:B32"/>
    <mergeCell ref="A33:B33"/>
    <mergeCell ref="A34:B34"/>
    <mergeCell ref="A24:B24"/>
    <mergeCell ref="A25:B25"/>
    <mergeCell ref="A30:B30"/>
    <mergeCell ref="A31:B31"/>
    <mergeCell ref="A28:B28"/>
  </mergeCells>
  <dataValidations count="2">
    <dataValidation allowBlank="1" showInputMessage="1" showErrorMessage="1" promptTitle="Information" prompt="CBs are encourage to grade a severity level only as an indicative of relevance to the audit planning stage, not as a decision-making statement." sqref="E39" xr:uid="{4D7E5DFC-0CA7-4BBD-8E39-055FCD42B138}"/>
    <dataValidation allowBlank="1" showInputMessage="1" showErrorMessage="1" promptTitle="Information" prompt="This refers to the municipality where the lawsuit is opened." sqref="A39" xr:uid="{6A38DB32-FD7F-401A-A2E0-86CAB0B1056D}"/>
  </dataValidations>
  <hyperlinks>
    <hyperlink ref="D19" r:id="rId1" xr:uid="{DEAA6595-02C3-4748-B090-0C04143BBEAA}"/>
    <hyperlink ref="D20" r:id="rId2" xr:uid="{12CA9EB4-023F-4770-B4A3-682B5DD7E115}"/>
  </hyperlinks>
  <pageMargins left="0.511811024" right="0.511811024" top="0.78740157499999996" bottom="0.78740157499999996" header="0.31496062000000002" footer="0.31496062000000002"/>
  <pageSetup orientation="portrait" r:id="rId3"/>
  <ignoredErrors>
    <ignoredError sqref="E21 E32" formula="1"/>
  </ignoredErrors>
  <drawing r:id="rId4"/>
  <tableParts count="1">
    <tablePart r:id="rId5"/>
  </tableParts>
  <extLst>
    <ext xmlns:x14="http://schemas.microsoft.com/office/spreadsheetml/2009/9/main" uri="{78C0D931-6437-407d-A8EE-F0AAD7539E65}">
      <x14:conditionalFormattings>
        <x14:conditionalFormatting xmlns:xm="http://schemas.microsoft.com/office/excel/2006/main">
          <x14:cfRule type="cellIs" priority="166" operator="equal" id="{EF23A35D-98E7-4A21-8645-F8146180B3A1}">
            <xm:f>'Hidden Lists'!$K$14</xm:f>
            <x14:dxf>
              <font>
                <color theme="0" tint="-0.499984740745262"/>
              </font>
              <fill>
                <patternFill>
                  <bgColor theme="0" tint="-0.14996795556505021"/>
                </patternFill>
              </fill>
            </x14:dxf>
          </x14:cfRule>
          <x14:cfRule type="cellIs" priority="167" operator="equal" id="{978405D3-DBBD-41E4-83E2-DD4A83118E08}">
            <xm:f>'Hidden Lists'!$K$13</xm:f>
            <x14:dxf>
              <font>
                <color rgb="FF006100"/>
              </font>
              <fill>
                <patternFill>
                  <bgColor rgb="FFC6EFCE"/>
                </patternFill>
              </fill>
            </x14:dxf>
          </x14:cfRule>
          <x14:cfRule type="cellIs" priority="168" operator="equal" id="{1BF0EAF2-7F12-4D16-871D-8CCE5A224EB5}">
            <xm:f>'Hidden Lists'!$K$11</xm:f>
            <x14:dxf>
              <font>
                <color rgb="FF9C0006"/>
              </font>
              <fill>
                <patternFill>
                  <bgColor rgb="FFFFC7CE"/>
                </patternFill>
              </fill>
            </x14:dxf>
          </x14:cfRule>
          <x14:cfRule type="cellIs" priority="169" operator="equal" id="{C83EC56B-87CA-48FF-B6C5-19F8E9815F12}">
            <xm:f>'Hidden Lists'!$K$12</xm:f>
            <x14:dxf>
              <font>
                <color rgb="FF9C5700"/>
              </font>
              <fill>
                <patternFill>
                  <bgColor rgb="FFFFEB9C"/>
                </patternFill>
              </fill>
            </x14:dxf>
          </x14:cfRule>
          <xm:sqref>E40:E501 C19:C22</xm:sqref>
        </x14:conditionalFormatting>
      </x14:conditionalFormattings>
    </ext>
    <ext xmlns:x14="http://schemas.microsoft.com/office/spreadsheetml/2009/9/main" uri="{CCE6A557-97BC-4b89-ADB6-D9C93CAAB3DF}">
      <x14:dataValidations xmlns:xm="http://schemas.microsoft.com/office/excel/2006/main" count="7">
        <x14:dataValidation type="list" allowBlank="1" showInputMessage="1" showErrorMessage="1" xr:uid="{23E8F4B3-0441-48F3-9AA8-1EB23D938997}">
          <x14:formula1>
            <xm:f>'Hidden Lists'!$F$38:$F$39</xm:f>
          </x14:formula1>
          <xm:sqref>C15</xm:sqref>
        </x14:dataValidation>
        <x14:dataValidation type="list" allowBlank="1" showInputMessage="1" showErrorMessage="1" xr:uid="{3A9A235C-D2E7-4632-997F-B61473052D02}">
          <x14:formula1>
            <xm:f>'Hidden Lists'!$F$40:$F$41</xm:f>
          </x14:formula1>
          <xm:sqref>C17</xm:sqref>
        </x14:dataValidation>
        <x14:dataValidation type="list" allowBlank="1" showInputMessage="1" showErrorMessage="1" xr:uid="{9F9FF54A-7556-40C5-AA7F-0157FB55A8E2}">
          <x14:formula1>
            <xm:f>'Hidden Lists'!$F$15:$F$17</xm:f>
          </x14:formula1>
          <xm:sqref>C40:C501</xm:sqref>
        </x14:dataValidation>
        <x14:dataValidation type="list" allowBlank="1" showInputMessage="1" showErrorMessage="1" xr:uid="{2EFB74A8-B778-489B-98AB-5109BCF2C60B}">
          <x14:formula1>
            <xm:f>'Hidden Lists'!$F$3:$F$4</xm:f>
          </x14:formula1>
          <xm:sqref>C18</xm:sqref>
        </x14:dataValidation>
        <x14:dataValidation type="list" allowBlank="1" showInputMessage="1" showErrorMessage="1" xr:uid="{A5A46330-E228-4B34-AEEE-9B6777AEA781}">
          <x14:formula1>
            <xm:f>'Hidden Lists'!$K$11:$K$14</xm:f>
          </x14:formula1>
          <xm:sqref>E40:E501</xm:sqref>
        </x14:dataValidation>
        <x14:dataValidation type="list" allowBlank="1" showInputMessage="1" showErrorMessage="1" xr:uid="{EE2E40A1-D4CC-4962-B344-2582316FEA0C}">
          <x14:formula1>
            <xm:f>'Hidden Lists'!$K$11:$K$13</xm:f>
          </x14:formula1>
          <xm:sqref>C19:C20</xm:sqref>
        </x14:dataValidation>
        <x14:dataValidation type="list" allowBlank="1" showInputMessage="1" showErrorMessage="1" xr:uid="{D3439E07-29F4-42BC-B415-282820B8973A}">
          <x14:formula1>
            <xm:f>'Hidden Lists'!$M$7:$M$9</xm:f>
          </x14:formula1>
          <xm:sqref>C21:C22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DEAE4-4CAE-421E-9011-13CB7D60D978}">
  <sheetPr>
    <tabColor rgb="FFCCDE82"/>
  </sheetPr>
  <dimension ref="A1:L19"/>
  <sheetViews>
    <sheetView zoomScaleNormal="100" workbookViewId="0">
      <selection activeCell="C1" sqref="C1"/>
    </sheetView>
  </sheetViews>
  <sheetFormatPr defaultColWidth="9.140625" defaultRowHeight="13.5" x14ac:dyDescent="0.25"/>
  <cols>
    <col min="1" max="1" width="13.7109375" style="2" customWidth="1"/>
    <col min="2" max="2" width="24.7109375" style="2" customWidth="1"/>
    <col min="3" max="3" width="13.7109375" style="2" customWidth="1"/>
    <col min="4" max="4" width="61" style="2" customWidth="1"/>
    <col min="5" max="5" width="3.85546875" style="2" customWidth="1"/>
    <col min="6" max="6" width="40.85546875" style="2" bestFit="1" customWidth="1"/>
    <col min="7" max="7" width="16.42578125" style="2" bestFit="1" customWidth="1"/>
    <col min="8" max="16384" width="9.140625" style="2"/>
  </cols>
  <sheetData>
    <row r="1" spans="1:12" x14ac:dyDescent="0.25">
      <c r="A1" s="141"/>
      <c r="B1" s="142"/>
      <c r="C1" s="142"/>
      <c r="D1" s="142"/>
      <c r="E1" s="143"/>
      <c r="F1" s="114"/>
      <c r="G1" s="200" t="str">
        <f>'1.Application Form'!K1</f>
        <v>Version 1.1 July 2021</v>
      </c>
    </row>
    <row r="2" spans="1:12" ht="20.25" x14ac:dyDescent="0.25">
      <c r="A2" s="504" t="s">
        <v>201</v>
      </c>
      <c r="B2" s="505"/>
      <c r="C2" s="505"/>
      <c r="D2" s="505"/>
      <c r="E2" s="505"/>
      <c r="F2" s="505"/>
      <c r="G2" s="506"/>
    </row>
    <row r="3" spans="1:12" ht="15.75" x14ac:dyDescent="0.25">
      <c r="A3" s="651" t="str">
        <f>'1.Application Form'!A3:K3</f>
        <v>For Farm Certificate Holders &amp; Applicants
Single farm and Multi-farm certification</v>
      </c>
      <c r="B3" s="652"/>
      <c r="C3" s="652"/>
      <c r="D3" s="652"/>
      <c r="E3" s="652"/>
      <c r="F3" s="652"/>
      <c r="G3" s="653"/>
    </row>
    <row r="4" spans="1:12" ht="14.25" x14ac:dyDescent="0.25">
      <c r="A4" s="510" t="str">
        <f>'1.Application Form'!A4:K4</f>
        <v>Sustainable Agriculture Standard 2020 v1.1</v>
      </c>
      <c r="B4" s="511"/>
      <c r="C4" s="511"/>
      <c r="D4" s="511"/>
      <c r="E4" s="511"/>
      <c r="F4" s="511"/>
      <c r="G4" s="512"/>
    </row>
    <row r="5" spans="1:12" ht="73.5" customHeight="1" x14ac:dyDescent="0.25">
      <c r="A5" s="665" t="s">
        <v>1297</v>
      </c>
      <c r="B5" s="666"/>
      <c r="C5" s="666"/>
      <c r="D5" s="666"/>
      <c r="E5" s="666"/>
      <c r="F5" s="666"/>
      <c r="G5" s="667"/>
      <c r="I5" s="161"/>
      <c r="J5" s="161"/>
      <c r="K5" s="161"/>
      <c r="L5" s="161"/>
    </row>
    <row r="6" spans="1:12" x14ac:dyDescent="0.25">
      <c r="I6" s="161"/>
      <c r="J6" s="161"/>
      <c r="K6" s="161"/>
      <c r="L6" s="161"/>
    </row>
    <row r="7" spans="1:12" x14ac:dyDescent="0.25">
      <c r="C7" s="144" t="s">
        <v>202</v>
      </c>
      <c r="G7" s="462">
        <f>(C8*C9*C16)+(SUM(C10:C15)*C19)+C18</f>
        <v>0</v>
      </c>
      <c r="H7" s="68"/>
      <c r="I7" s="161"/>
      <c r="J7" s="161"/>
      <c r="K7" s="161"/>
      <c r="L7" s="161"/>
    </row>
    <row r="8" spans="1:12" x14ac:dyDescent="0.25">
      <c r="A8" s="140" t="s">
        <v>203</v>
      </c>
      <c r="B8" s="145" t="s">
        <v>204</v>
      </c>
      <c r="C8" s="146">
        <f>IFERROR(VLOOKUP('2a.Risk Assessment'!C34,Factors!AP15:AQ19,2,FALSE),0)</f>
        <v>1.2</v>
      </c>
      <c r="D8" s="147" t="s">
        <v>1300</v>
      </c>
      <c r="F8" s="88" t="s">
        <v>205</v>
      </c>
      <c r="G8" s="146">
        <f>CEILING(G7,0.5)</f>
        <v>0</v>
      </c>
      <c r="H8" s="164"/>
      <c r="I8" s="161"/>
      <c r="J8" s="161"/>
      <c r="K8" s="161"/>
      <c r="L8" s="161"/>
    </row>
    <row r="9" spans="1:12" x14ac:dyDescent="0.25">
      <c r="A9" s="91" t="s">
        <v>206</v>
      </c>
      <c r="B9" s="145" t="s">
        <v>207</v>
      </c>
      <c r="C9" s="146">
        <f>VLOOKUP(FarmIDApp[[#Totals],[Total Area (ha)
of the whole farm]],Factors!AB3:AC14,2,TRUE)</f>
        <v>0.5</v>
      </c>
      <c r="D9" s="147" t="s">
        <v>1301</v>
      </c>
      <c r="F9" s="381" t="s">
        <v>1338</v>
      </c>
      <c r="G9" s="146">
        <f>IFERROR(CEILING(G8/'2.Audit Plan'!B73,0.5),1)</f>
        <v>1</v>
      </c>
      <c r="H9" s="68"/>
      <c r="I9" s="461"/>
      <c r="J9" s="161"/>
      <c r="K9" s="161"/>
      <c r="L9" s="161"/>
    </row>
    <row r="10" spans="1:12" x14ac:dyDescent="0.25">
      <c r="A10" s="91" t="s">
        <v>208</v>
      </c>
      <c r="B10" s="145" t="s">
        <v>209</v>
      </c>
      <c r="C10" s="146">
        <v>1</v>
      </c>
      <c r="D10" s="147" t="s">
        <v>210</v>
      </c>
      <c r="F10" s="90" t="s">
        <v>1339</v>
      </c>
      <c r="G10" s="146">
        <f>G9+C17</f>
        <v>1</v>
      </c>
      <c r="H10" s="68"/>
      <c r="I10" s="161"/>
      <c r="J10" s="161"/>
      <c r="K10" s="161"/>
      <c r="L10" s="161"/>
    </row>
    <row r="11" spans="1:12" x14ac:dyDescent="0.25">
      <c r="A11" s="89" t="s">
        <v>211</v>
      </c>
      <c r="B11" s="145" t="s">
        <v>1298</v>
      </c>
      <c r="C11" s="146">
        <f>'2.Audit Plan'!B80*0.25</f>
        <v>0</v>
      </c>
      <c r="D11" s="147" t="s">
        <v>1302</v>
      </c>
      <c r="F11" s="549" t="s">
        <v>212</v>
      </c>
      <c r="G11" s="550"/>
      <c r="H11" s="164"/>
      <c r="I11" s="161"/>
      <c r="J11" s="161"/>
      <c r="K11" s="161"/>
      <c r="L11" s="161"/>
    </row>
    <row r="12" spans="1:12" x14ac:dyDescent="0.25">
      <c r="A12" s="89" t="s">
        <v>213</v>
      </c>
      <c r="B12" s="145" t="s">
        <v>214</v>
      </c>
      <c r="C12" s="146">
        <f>'2.Audit Plan'!B87*0.03</f>
        <v>0</v>
      </c>
      <c r="D12" s="147" t="s">
        <v>1303</v>
      </c>
      <c r="F12" s="659"/>
      <c r="G12" s="660"/>
      <c r="I12" s="161"/>
      <c r="J12" s="161"/>
      <c r="K12" s="161"/>
      <c r="L12" s="161"/>
    </row>
    <row r="13" spans="1:12" x14ac:dyDescent="0.25">
      <c r="A13" s="91" t="s">
        <v>215</v>
      </c>
      <c r="B13" s="145" t="s">
        <v>216</v>
      </c>
      <c r="C13" s="146">
        <f>'2.Audit Plan'!B91*0.03</f>
        <v>0</v>
      </c>
      <c r="D13" s="147" t="s">
        <v>1304</v>
      </c>
      <c r="F13" s="661"/>
      <c r="G13" s="662"/>
      <c r="I13" s="161"/>
      <c r="J13" s="161"/>
      <c r="K13" s="161"/>
      <c r="L13" s="161"/>
    </row>
    <row r="14" spans="1:12" x14ac:dyDescent="0.25">
      <c r="A14" s="91" t="s">
        <v>217</v>
      </c>
      <c r="B14" s="145" t="s">
        <v>218</v>
      </c>
      <c r="C14" s="113">
        <f>SUM('2.Audit Plan'!B81:B84)*0.25</f>
        <v>0</v>
      </c>
      <c r="D14" s="147" t="s">
        <v>1305</v>
      </c>
      <c r="F14" s="661"/>
      <c r="G14" s="662"/>
      <c r="I14" s="161"/>
      <c r="J14" s="161"/>
      <c r="K14" s="161"/>
      <c r="L14" s="161"/>
    </row>
    <row r="15" spans="1:12" x14ac:dyDescent="0.25">
      <c r="A15" s="91" t="s">
        <v>219</v>
      </c>
      <c r="B15" s="145" t="s">
        <v>220</v>
      </c>
      <c r="C15" s="113">
        <f>'2.Audit Plan'!B85*0.18</f>
        <v>0</v>
      </c>
      <c r="D15" s="148" t="s">
        <v>1306</v>
      </c>
      <c r="F15" s="661"/>
      <c r="G15" s="662"/>
      <c r="I15" s="161"/>
      <c r="J15" s="161"/>
      <c r="K15" s="161"/>
      <c r="L15" s="161"/>
    </row>
    <row r="16" spans="1:12" ht="39" customHeight="1" x14ac:dyDescent="0.25">
      <c r="A16" s="91" t="s">
        <v>221</v>
      </c>
      <c r="B16" s="145" t="s">
        <v>223</v>
      </c>
      <c r="C16" s="11"/>
      <c r="D16" s="148" t="str">
        <f>IFERROR(VLOOKUP(C16,Factors!AQ3:AR7,2,FALSE)," ")</f>
        <v xml:space="preserve"> </v>
      </c>
      <c r="F16" s="661"/>
      <c r="G16" s="662"/>
      <c r="I16" s="161"/>
      <c r="J16" s="161"/>
      <c r="K16" s="161"/>
      <c r="L16" s="161"/>
    </row>
    <row r="17" spans="1:7" ht="27" x14ac:dyDescent="0.25">
      <c r="A17" s="91" t="s">
        <v>222</v>
      </c>
      <c r="B17" s="145" t="s">
        <v>225</v>
      </c>
      <c r="C17" s="11">
        <v>0</v>
      </c>
      <c r="D17" s="148" t="s">
        <v>226</v>
      </c>
      <c r="F17" s="661"/>
      <c r="G17" s="662"/>
    </row>
    <row r="18" spans="1:7" ht="44.25" customHeight="1" x14ac:dyDescent="0.25">
      <c r="A18" s="91" t="s">
        <v>224</v>
      </c>
      <c r="B18" s="162" t="s">
        <v>1337</v>
      </c>
      <c r="C18" s="11"/>
      <c r="D18" s="163" t="s">
        <v>1307</v>
      </c>
      <c r="F18" s="661"/>
      <c r="G18" s="662"/>
    </row>
    <row r="19" spans="1:7" ht="67.5" x14ac:dyDescent="0.25">
      <c r="A19" s="91" t="s">
        <v>227</v>
      </c>
      <c r="B19" s="162" t="s">
        <v>1299</v>
      </c>
      <c r="C19" s="11"/>
      <c r="D19" s="163" t="s">
        <v>1308</v>
      </c>
      <c r="F19" s="663"/>
      <c r="G19" s="664"/>
    </row>
  </sheetData>
  <sheetProtection algorithmName="SHA-512" hashValue="rAiqEJmPaTJmp5o9k1g9JYiJIzx6rbdODBU8ftmx9HKkCR2hp2h6SZhVv0ijOzFygLBHljA9yOOsuUlklzVpcw==" saltValue="nwtjIAysu3NLvINBsPgndA==" spinCount="100000" sheet="1" objects="1" scenarios="1"/>
  <mergeCells count="6">
    <mergeCell ref="F12:G19"/>
    <mergeCell ref="A2:G2"/>
    <mergeCell ref="A3:G3"/>
    <mergeCell ref="A4:G4"/>
    <mergeCell ref="A5:G5"/>
    <mergeCell ref="F11:G11"/>
  </mergeCells>
  <pageMargins left="0.511811024" right="0.511811024" top="0.78740157499999996" bottom="0.78740157499999996" header="0.31496062000000002" footer="0.31496062000000002"/>
  <pageSetup paperSize="9" orientation="portrait" horizontalDpi="4294967293" verticalDpi="0" r:id="rId1"/>
  <drawing r:id="rId2"/>
  <extLst>
    <ext xmlns:x14="http://schemas.microsoft.com/office/spreadsheetml/2009/9/main" uri="{78C0D931-6437-407d-A8EE-F0AAD7539E65}">
      <x14:conditionalFormattings>
        <x14:conditionalFormatting xmlns:xm="http://schemas.microsoft.com/office/excel/2006/main">
          <x14:cfRule type="expression" priority="1" id="{FC5544F0-8A5D-491D-9A66-03824869BB26}">
            <xm:f>'Hidden Lists'!$C$30='Hidden Lists'!$C$28</xm:f>
            <x14:dxf>
              <font>
                <b/>
                <i val="0"/>
                <color rgb="FF175259"/>
              </font>
              <fill>
                <patternFill>
                  <bgColor rgb="FFFF7C80"/>
                </patternFill>
              </fill>
            </x14:dxf>
          </x14:cfRule>
          <xm:sqref>C19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10AC9436-7193-4619-942A-ACB4ADA6802E}">
          <x14:formula1>
            <xm:f>Factors!$AG$6:$AG$8</xm:f>
          </x14:formula1>
          <xm:sqref>C19</xm:sqref>
        </x14:dataValidation>
        <x14:dataValidation type="list" allowBlank="1" showInputMessage="1" showErrorMessage="1" xr:uid="{EB981008-081F-4874-BAE3-A3596B04F4E3}">
          <x14:formula1>
            <xm:f>Factors!$AQ$3:$AQ$7</xm:f>
          </x14:formula1>
          <xm:sqref>C16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D3958-893B-4F06-97F0-9D615BEC74D7}">
  <sheetPr>
    <tabColor rgb="FF1A52C2"/>
  </sheetPr>
  <dimension ref="A1:E500"/>
  <sheetViews>
    <sheetView zoomScale="90" zoomScaleNormal="90" workbookViewId="0">
      <selection activeCell="B1" sqref="B1"/>
    </sheetView>
  </sheetViews>
  <sheetFormatPr defaultColWidth="9.140625" defaultRowHeight="13.5" x14ac:dyDescent="0.25"/>
  <cols>
    <col min="1" max="1" width="44.85546875" style="2" customWidth="1"/>
    <col min="2" max="2" width="18.85546875" style="2" bestFit="1" customWidth="1"/>
    <col min="3" max="3" width="15.85546875" style="2" bestFit="1" customWidth="1"/>
    <col min="4" max="4" width="27.140625" style="2" customWidth="1"/>
    <col min="5" max="5" width="29.28515625" style="2" customWidth="1"/>
    <col min="6" max="16384" width="9.140625" style="2"/>
  </cols>
  <sheetData>
    <row r="1" spans="1:5" x14ac:dyDescent="0.25">
      <c r="A1" s="149"/>
      <c r="B1" s="6"/>
      <c r="C1" s="6"/>
      <c r="D1" s="6"/>
      <c r="E1" s="196" t="str">
        <f>'2.Audit Plan'!E1</f>
        <v>Version 1.1 July 2021</v>
      </c>
    </row>
    <row r="2" spans="1:5" ht="20.25" x14ac:dyDescent="0.3">
      <c r="A2" s="668" t="s">
        <v>1169</v>
      </c>
      <c r="B2" s="669"/>
      <c r="C2" s="669"/>
      <c r="D2" s="669"/>
      <c r="E2" s="670"/>
    </row>
    <row r="3" spans="1:5" ht="16.5" x14ac:dyDescent="0.25">
      <c r="A3" s="671" t="str">
        <f>'1.Application Form'!A3:K3</f>
        <v>For Farm Certificate Holders &amp; Applicants
Single farm and Multi-farm certification</v>
      </c>
      <c r="B3" s="672"/>
      <c r="C3" s="672"/>
      <c r="D3" s="672"/>
      <c r="E3" s="673"/>
    </row>
    <row r="4" spans="1:5" ht="15" x14ac:dyDescent="0.25">
      <c r="A4" s="674" t="str">
        <f>'1.Application Form'!A4:K4</f>
        <v>Sustainable Agriculture Standard 2020 v1.1</v>
      </c>
      <c r="B4" s="675"/>
      <c r="C4" s="675"/>
      <c r="D4" s="675"/>
      <c r="E4" s="676"/>
    </row>
    <row r="5" spans="1:5" ht="11.25" customHeight="1" x14ac:dyDescent="0.25"/>
    <row r="6" spans="1:5" x14ac:dyDescent="0.25">
      <c r="A6" s="677" t="s">
        <v>249</v>
      </c>
      <c r="B6" s="678"/>
      <c r="C6" s="678"/>
      <c r="D6" s="678"/>
      <c r="E6" s="679"/>
    </row>
    <row r="7" spans="1:5" x14ac:dyDescent="0.25">
      <c r="A7" s="541" t="s">
        <v>250</v>
      </c>
      <c r="B7" s="542"/>
      <c r="C7" s="542"/>
      <c r="D7" s="542"/>
      <c r="E7" s="543"/>
    </row>
    <row r="8" spans="1:5" ht="7.5" customHeight="1" x14ac:dyDescent="0.25"/>
    <row r="9" spans="1:5" x14ac:dyDescent="0.25">
      <c r="A9" s="322" t="s">
        <v>251</v>
      </c>
      <c r="B9" s="230" t="s">
        <v>150</v>
      </c>
    </row>
    <row r="10" spans="1:5" x14ac:dyDescent="0.25">
      <c r="A10" s="321" t="s">
        <v>252</v>
      </c>
      <c r="B10" s="38"/>
      <c r="D10" s="213" t="s">
        <v>1309</v>
      </c>
      <c r="E10" s="191"/>
    </row>
    <row r="11" spans="1:5" x14ac:dyDescent="0.25">
      <c r="A11" s="71" t="s">
        <v>253</v>
      </c>
      <c r="B11" s="38"/>
      <c r="D11" s="208" t="s">
        <v>254</v>
      </c>
      <c r="E11" s="203"/>
    </row>
    <row r="12" spans="1:5" x14ac:dyDescent="0.25">
      <c r="A12" s="71" t="s">
        <v>255</v>
      </c>
      <c r="B12" s="402"/>
      <c r="D12" s="681" t="s">
        <v>256</v>
      </c>
      <c r="E12" s="682"/>
    </row>
    <row r="13" spans="1:5" x14ac:dyDescent="0.25">
      <c r="D13" s="683"/>
      <c r="E13" s="683"/>
    </row>
    <row r="14" spans="1:5" ht="15.75" customHeight="1" x14ac:dyDescent="0.25">
      <c r="A14" s="115" t="s">
        <v>1203</v>
      </c>
      <c r="B14" s="217"/>
      <c r="D14" s="683"/>
      <c r="E14" s="683"/>
    </row>
    <row r="15" spans="1:5" x14ac:dyDescent="0.25">
      <c r="A15" s="115" t="s">
        <v>1204</v>
      </c>
      <c r="B15" s="311"/>
      <c r="D15" s="683"/>
      <c r="E15" s="683"/>
    </row>
    <row r="16" spans="1:5" x14ac:dyDescent="0.25">
      <c r="D16" s="683"/>
      <c r="E16" s="683"/>
    </row>
    <row r="17" spans="1:5" x14ac:dyDescent="0.25">
      <c r="A17" s="207" t="s">
        <v>257</v>
      </c>
      <c r="B17" s="216"/>
      <c r="D17" s="683"/>
      <c r="E17" s="683"/>
    </row>
    <row r="18" spans="1:5" x14ac:dyDescent="0.25">
      <c r="A18" s="404" t="s">
        <v>258</v>
      </c>
      <c r="B18" s="216"/>
      <c r="D18" s="683"/>
      <c r="E18" s="683"/>
    </row>
    <row r="19" spans="1:5" x14ac:dyDescent="0.25">
      <c r="A19" s="416" t="s">
        <v>1167</v>
      </c>
      <c r="B19" s="419"/>
      <c r="D19" s="683"/>
      <c r="E19" s="683"/>
    </row>
    <row r="20" spans="1:5" ht="15" customHeight="1" x14ac:dyDescent="0.25">
      <c r="A20" s="403" t="s">
        <v>259</v>
      </c>
      <c r="B20" s="402"/>
      <c r="D20" s="683"/>
      <c r="E20" s="683"/>
    </row>
    <row r="21" spans="1:5" x14ac:dyDescent="0.25">
      <c r="A21" s="208" t="s">
        <v>260</v>
      </c>
      <c r="B21" s="203"/>
      <c r="D21" s="683"/>
      <c r="E21" s="683"/>
    </row>
    <row r="22" spans="1:5" x14ac:dyDescent="0.25">
      <c r="A22" s="208" t="s">
        <v>261</v>
      </c>
      <c r="B22" s="203"/>
      <c r="D22" s="683"/>
      <c r="E22" s="683"/>
    </row>
    <row r="23" spans="1:5" x14ac:dyDescent="0.25">
      <c r="D23" s="683"/>
      <c r="E23" s="683"/>
    </row>
    <row r="24" spans="1:5" ht="13.5" customHeight="1" x14ac:dyDescent="0.3">
      <c r="A24" s="213" t="s">
        <v>262</v>
      </c>
      <c r="B24" s="215"/>
      <c r="C24" s="214"/>
      <c r="D24" s="683"/>
      <c r="E24" s="683"/>
    </row>
    <row r="25" spans="1:5" ht="13.5" customHeight="1" x14ac:dyDescent="0.3">
      <c r="A25" s="208" t="s">
        <v>1224</v>
      </c>
      <c r="B25" s="203"/>
      <c r="C25" s="214"/>
      <c r="D25" s="683"/>
      <c r="E25" s="683"/>
    </row>
    <row r="26" spans="1:5" ht="13.5" customHeight="1" x14ac:dyDescent="0.3">
      <c r="A26" s="213" t="s">
        <v>263</v>
      </c>
      <c r="B26" s="215"/>
      <c r="C26" s="214"/>
      <c r="D26" s="683"/>
      <c r="E26" s="683"/>
    </row>
    <row r="27" spans="1:5" ht="13.5" customHeight="1" x14ac:dyDescent="0.3">
      <c r="A27" s="208" t="s">
        <v>294</v>
      </c>
      <c r="B27" s="215"/>
      <c r="C27" s="214"/>
      <c r="D27" s="683"/>
      <c r="E27" s="683"/>
    </row>
    <row r="28" spans="1:5" ht="13.5" customHeight="1" x14ac:dyDescent="0.3">
      <c r="A28" s="208" t="s">
        <v>264</v>
      </c>
      <c r="B28" s="203"/>
      <c r="C28" s="214"/>
      <c r="D28" s="683"/>
      <c r="E28" s="683"/>
    </row>
    <row r="30" spans="1:5" x14ac:dyDescent="0.25">
      <c r="B30" s="238" t="s">
        <v>265</v>
      </c>
      <c r="C30" s="239" t="s">
        <v>266</v>
      </c>
      <c r="D30" s="680" t="s">
        <v>267</v>
      </c>
      <c r="E30" s="680"/>
    </row>
    <row r="31" spans="1:5" x14ac:dyDescent="0.25">
      <c r="A31" s="236" t="s">
        <v>1202</v>
      </c>
      <c r="B31" s="438"/>
      <c r="C31" s="240">
        <f>'2.Audit Plan'!B87</f>
        <v>0</v>
      </c>
      <c r="D31" s="684"/>
      <c r="E31" s="685"/>
    </row>
    <row r="32" spans="1:5" x14ac:dyDescent="0.25">
      <c r="A32" s="153" t="s">
        <v>268</v>
      </c>
      <c r="B32" s="237">
        <f>COUNTIF(($C$42:C1101),'Hidden Lists'!I13)</f>
        <v>0</v>
      </c>
      <c r="C32" s="240">
        <f>'2.Audit Plan'!B78</f>
        <v>0</v>
      </c>
      <c r="D32" s="686"/>
      <c r="E32" s="687"/>
    </row>
    <row r="33" spans="1:5" x14ac:dyDescent="0.25">
      <c r="A33" s="152" t="s">
        <v>97</v>
      </c>
      <c r="B33" s="237">
        <f>COUNTIF(($C$42:C1102),'Hidden Lists'!I14)</f>
        <v>0</v>
      </c>
      <c r="C33" s="240">
        <f>'2.Audit Plan'!B80</f>
        <v>0</v>
      </c>
      <c r="D33" s="686"/>
      <c r="E33" s="687"/>
    </row>
    <row r="34" spans="1:5" x14ac:dyDescent="0.25">
      <c r="A34" s="153" t="s">
        <v>269</v>
      </c>
      <c r="B34" s="237">
        <f>COUNTIF(($C$42:C1103),'Hidden Lists'!I15)</f>
        <v>0</v>
      </c>
      <c r="C34" s="240">
        <f>'2.Audit Plan'!B82</f>
        <v>0</v>
      </c>
      <c r="D34" s="686"/>
      <c r="E34" s="687"/>
    </row>
    <row r="35" spans="1:5" x14ac:dyDescent="0.25">
      <c r="A35" s="154" t="s">
        <v>406</v>
      </c>
      <c r="B35" s="237">
        <f>COUNTIF(($C$42:C1104),'Hidden Lists'!I16)</f>
        <v>0</v>
      </c>
      <c r="C35" s="240">
        <f>'2.Audit Plan'!B83</f>
        <v>0</v>
      </c>
      <c r="D35" s="686"/>
      <c r="E35" s="687"/>
    </row>
    <row r="36" spans="1:5" x14ac:dyDescent="0.25">
      <c r="A36" s="152" t="s">
        <v>410</v>
      </c>
      <c r="B36" s="237">
        <f>COUNTIF(($C$42:C1105),'Hidden Lists'!I17)</f>
        <v>0</v>
      </c>
      <c r="C36" s="240">
        <f>'2.Audit Plan'!B84</f>
        <v>0</v>
      </c>
      <c r="D36" s="686"/>
      <c r="E36" s="687"/>
    </row>
    <row r="37" spans="1:5" x14ac:dyDescent="0.25">
      <c r="A37" s="155" t="s">
        <v>272</v>
      </c>
      <c r="B37" s="237">
        <f>COUNTIF(($C$42:C1106),'Hidden Lists'!I18)</f>
        <v>0</v>
      </c>
      <c r="C37" s="240">
        <v>0</v>
      </c>
      <c r="D37" s="688"/>
      <c r="E37" s="689"/>
    </row>
    <row r="39" spans="1:5" x14ac:dyDescent="0.25">
      <c r="A39" s="677" t="s">
        <v>273</v>
      </c>
      <c r="B39" s="678"/>
      <c r="C39" s="678"/>
      <c r="D39" s="678"/>
      <c r="E39" s="679"/>
    </row>
    <row r="40" spans="1:5" ht="27.75" customHeight="1" x14ac:dyDescent="0.25">
      <c r="A40" s="541" t="s">
        <v>274</v>
      </c>
      <c r="B40" s="542"/>
      <c r="C40" s="542"/>
      <c r="D40" s="542"/>
      <c r="E40" s="543"/>
    </row>
    <row r="41" spans="1:5" ht="25.5" customHeight="1" x14ac:dyDescent="0.25">
      <c r="A41" s="134" t="s">
        <v>275</v>
      </c>
      <c r="B41" s="134" t="s">
        <v>276</v>
      </c>
      <c r="C41" s="134" t="s">
        <v>243</v>
      </c>
      <c r="D41" s="134" t="s">
        <v>277</v>
      </c>
      <c r="E41" s="135" t="s">
        <v>278</v>
      </c>
    </row>
    <row r="42" spans="1:5" x14ac:dyDescent="0.25">
      <c r="A42" s="17"/>
      <c r="B42" s="17"/>
      <c r="C42" s="17"/>
      <c r="D42" s="17"/>
      <c r="E42" s="17"/>
    </row>
    <row r="43" spans="1:5" x14ac:dyDescent="0.25">
      <c r="A43" s="17"/>
      <c r="B43" s="17"/>
      <c r="C43" s="17"/>
      <c r="D43" s="17"/>
      <c r="E43" s="17"/>
    </row>
    <row r="44" spans="1:5" x14ac:dyDescent="0.25">
      <c r="A44" s="17"/>
      <c r="B44" s="17"/>
      <c r="C44" s="17"/>
      <c r="D44" s="17"/>
      <c r="E44" s="17"/>
    </row>
    <row r="45" spans="1:5" x14ac:dyDescent="0.25">
      <c r="A45" s="17"/>
      <c r="B45" s="17"/>
      <c r="C45" s="17"/>
      <c r="D45" s="17"/>
      <c r="E45" s="17"/>
    </row>
    <row r="46" spans="1:5" x14ac:dyDescent="0.25">
      <c r="A46" s="17"/>
      <c r="B46" s="17"/>
      <c r="C46" s="17"/>
      <c r="D46" s="17"/>
      <c r="E46" s="17"/>
    </row>
    <row r="47" spans="1:5" x14ac:dyDescent="0.25">
      <c r="A47" s="17"/>
      <c r="B47" s="17"/>
      <c r="C47" s="17"/>
      <c r="D47" s="17"/>
      <c r="E47" s="17"/>
    </row>
    <row r="48" spans="1:5" x14ac:dyDescent="0.25">
      <c r="A48" s="17"/>
      <c r="B48" s="17"/>
      <c r="C48" s="17"/>
      <c r="D48" s="17"/>
      <c r="E48" s="17"/>
    </row>
    <row r="49" spans="1:5" x14ac:dyDescent="0.25">
      <c r="A49" s="17"/>
      <c r="B49" s="17"/>
      <c r="C49" s="17"/>
      <c r="D49" s="17"/>
      <c r="E49" s="17"/>
    </row>
    <row r="50" spans="1:5" x14ac:dyDescent="0.25">
      <c r="A50" s="17"/>
      <c r="B50" s="17"/>
      <c r="C50" s="17"/>
      <c r="D50" s="17"/>
      <c r="E50" s="17"/>
    </row>
    <row r="51" spans="1:5" x14ac:dyDescent="0.25">
      <c r="A51" s="17"/>
      <c r="B51" s="17"/>
      <c r="C51" s="17"/>
      <c r="D51" s="17"/>
      <c r="E51" s="17"/>
    </row>
    <row r="52" spans="1:5" x14ac:dyDescent="0.25">
      <c r="A52" s="17"/>
      <c r="B52" s="17"/>
      <c r="C52" s="17"/>
      <c r="D52" s="17"/>
      <c r="E52" s="17"/>
    </row>
    <row r="53" spans="1:5" x14ac:dyDescent="0.25">
      <c r="A53" s="17"/>
      <c r="B53" s="17"/>
      <c r="C53" s="17"/>
      <c r="D53" s="17"/>
      <c r="E53" s="17"/>
    </row>
    <row r="54" spans="1:5" x14ac:dyDescent="0.25">
      <c r="A54" s="17"/>
      <c r="B54" s="17"/>
      <c r="C54" s="17"/>
      <c r="D54" s="17"/>
      <c r="E54" s="17"/>
    </row>
    <row r="55" spans="1:5" x14ac:dyDescent="0.25">
      <c r="A55" s="17"/>
      <c r="B55" s="17"/>
      <c r="C55" s="17"/>
      <c r="D55" s="17"/>
      <c r="E55" s="17"/>
    </row>
    <row r="56" spans="1:5" x14ac:dyDescent="0.25">
      <c r="A56" s="17"/>
      <c r="B56" s="17"/>
      <c r="C56" s="17"/>
      <c r="D56" s="17"/>
      <c r="E56" s="17"/>
    </row>
    <row r="57" spans="1:5" x14ac:dyDescent="0.25">
      <c r="A57" s="17"/>
      <c r="B57" s="17"/>
      <c r="C57" s="17"/>
      <c r="D57" s="17"/>
      <c r="E57" s="17"/>
    </row>
    <row r="58" spans="1:5" x14ac:dyDescent="0.25">
      <c r="A58" s="17"/>
      <c r="B58" s="17"/>
      <c r="C58" s="17"/>
      <c r="D58" s="17"/>
      <c r="E58" s="17"/>
    </row>
    <row r="59" spans="1:5" x14ac:dyDescent="0.25">
      <c r="A59" s="17"/>
      <c r="B59" s="17"/>
      <c r="C59" s="17"/>
      <c r="D59" s="17"/>
      <c r="E59" s="17"/>
    </row>
    <row r="60" spans="1:5" x14ac:dyDescent="0.25">
      <c r="A60" s="17"/>
      <c r="B60" s="17"/>
      <c r="C60" s="17"/>
      <c r="D60" s="17"/>
      <c r="E60" s="17"/>
    </row>
    <row r="61" spans="1:5" x14ac:dyDescent="0.25">
      <c r="A61" s="439"/>
      <c r="B61" s="439"/>
      <c r="C61" s="439"/>
      <c r="D61" s="439"/>
      <c r="E61" s="17"/>
    </row>
    <row r="62" spans="1:5" x14ac:dyDescent="0.25">
      <c r="A62" s="439"/>
      <c r="B62" s="439"/>
      <c r="C62" s="439"/>
      <c r="D62" s="439"/>
      <c r="E62" s="17"/>
    </row>
    <row r="63" spans="1:5" x14ac:dyDescent="0.25">
      <c r="A63" s="439"/>
      <c r="B63" s="439"/>
      <c r="C63" s="439"/>
      <c r="D63" s="439"/>
      <c r="E63" s="17"/>
    </row>
    <row r="64" spans="1:5" x14ac:dyDescent="0.25">
      <c r="A64" s="439"/>
      <c r="B64" s="439"/>
      <c r="C64" s="439"/>
      <c r="D64" s="439"/>
      <c r="E64" s="17"/>
    </row>
    <row r="65" spans="1:5" x14ac:dyDescent="0.25">
      <c r="A65" s="439"/>
      <c r="B65" s="439"/>
      <c r="C65" s="439"/>
      <c r="D65" s="439"/>
      <c r="E65" s="17"/>
    </row>
    <row r="66" spans="1:5" x14ac:dyDescent="0.25">
      <c r="A66" s="439"/>
      <c r="B66" s="439"/>
      <c r="C66" s="439"/>
      <c r="D66" s="439"/>
      <c r="E66" s="17"/>
    </row>
    <row r="67" spans="1:5" x14ac:dyDescent="0.25">
      <c r="A67" s="439"/>
      <c r="B67" s="439"/>
      <c r="C67" s="439"/>
      <c r="D67" s="439"/>
      <c r="E67" s="17"/>
    </row>
    <row r="68" spans="1:5" x14ac:dyDescent="0.25">
      <c r="A68" s="439"/>
      <c r="B68" s="439"/>
      <c r="C68" s="439"/>
      <c r="D68" s="439"/>
      <c r="E68" s="17"/>
    </row>
    <row r="69" spans="1:5" x14ac:dyDescent="0.25">
      <c r="A69" s="439"/>
      <c r="B69" s="439"/>
      <c r="C69" s="439"/>
      <c r="D69" s="439"/>
      <c r="E69" s="17"/>
    </row>
    <row r="70" spans="1:5" x14ac:dyDescent="0.25">
      <c r="A70" s="439"/>
      <c r="B70" s="439"/>
      <c r="C70" s="439"/>
      <c r="D70" s="439"/>
      <c r="E70" s="17"/>
    </row>
    <row r="71" spans="1:5" x14ac:dyDescent="0.25">
      <c r="A71" s="439"/>
      <c r="B71" s="439"/>
      <c r="C71" s="439"/>
      <c r="D71" s="439"/>
      <c r="E71" s="17"/>
    </row>
    <row r="72" spans="1:5" x14ac:dyDescent="0.25">
      <c r="A72" s="439"/>
      <c r="B72" s="439"/>
      <c r="C72" s="439"/>
      <c r="D72" s="439"/>
      <c r="E72" s="17"/>
    </row>
    <row r="73" spans="1:5" x14ac:dyDescent="0.25">
      <c r="A73" s="439"/>
      <c r="B73" s="439"/>
      <c r="C73" s="439"/>
      <c r="D73" s="439"/>
      <c r="E73" s="17"/>
    </row>
    <row r="74" spans="1:5" x14ac:dyDescent="0.25">
      <c r="A74" s="439"/>
      <c r="B74" s="439"/>
      <c r="C74" s="439"/>
      <c r="D74" s="439"/>
      <c r="E74" s="17"/>
    </row>
    <row r="75" spans="1:5" x14ac:dyDescent="0.25">
      <c r="A75" s="439"/>
      <c r="B75" s="439"/>
      <c r="C75" s="439"/>
      <c r="D75" s="439"/>
      <c r="E75" s="17"/>
    </row>
    <row r="76" spans="1:5" x14ac:dyDescent="0.25">
      <c r="A76" s="439"/>
      <c r="B76" s="439"/>
      <c r="C76" s="439"/>
      <c r="D76" s="439"/>
      <c r="E76" s="17"/>
    </row>
    <row r="77" spans="1:5" x14ac:dyDescent="0.25">
      <c r="A77" s="439"/>
      <c r="B77" s="439"/>
      <c r="C77" s="439"/>
      <c r="D77" s="439"/>
      <c r="E77" s="17"/>
    </row>
    <row r="78" spans="1:5" x14ac:dyDescent="0.25">
      <c r="A78" s="439"/>
      <c r="B78" s="439"/>
      <c r="C78" s="439"/>
      <c r="D78" s="439"/>
      <c r="E78" s="17"/>
    </row>
    <row r="79" spans="1:5" x14ac:dyDescent="0.25">
      <c r="A79" s="439"/>
      <c r="B79" s="439"/>
      <c r="C79" s="439"/>
      <c r="D79" s="439"/>
      <c r="E79" s="17"/>
    </row>
    <row r="80" spans="1:5" x14ac:dyDescent="0.25">
      <c r="A80" s="439"/>
      <c r="B80" s="439"/>
      <c r="C80" s="439"/>
      <c r="D80" s="439"/>
      <c r="E80" s="17"/>
    </row>
    <row r="81" spans="1:5" x14ac:dyDescent="0.25">
      <c r="A81" s="439"/>
      <c r="B81" s="439"/>
      <c r="C81" s="439"/>
      <c r="D81" s="439"/>
      <c r="E81" s="17"/>
    </row>
    <row r="82" spans="1:5" x14ac:dyDescent="0.25">
      <c r="A82" s="439"/>
      <c r="B82" s="439"/>
      <c r="C82" s="439"/>
      <c r="D82" s="439"/>
      <c r="E82" s="17"/>
    </row>
    <row r="83" spans="1:5" x14ac:dyDescent="0.25">
      <c r="A83" s="439"/>
      <c r="B83" s="439"/>
      <c r="C83" s="439"/>
      <c r="D83" s="439"/>
      <c r="E83" s="17"/>
    </row>
    <row r="84" spans="1:5" x14ac:dyDescent="0.25">
      <c r="A84" s="439"/>
      <c r="B84" s="439"/>
      <c r="C84" s="439"/>
      <c r="D84" s="439"/>
      <c r="E84" s="17"/>
    </row>
    <row r="85" spans="1:5" x14ac:dyDescent="0.25">
      <c r="A85" s="439"/>
      <c r="B85" s="439"/>
      <c r="C85" s="439"/>
      <c r="D85" s="439"/>
      <c r="E85" s="17"/>
    </row>
    <row r="86" spans="1:5" x14ac:dyDescent="0.25">
      <c r="A86" s="439"/>
      <c r="B86" s="439"/>
      <c r="C86" s="439"/>
      <c r="D86" s="439"/>
      <c r="E86" s="17"/>
    </row>
    <row r="87" spans="1:5" x14ac:dyDescent="0.25">
      <c r="A87" s="439"/>
      <c r="B87" s="439"/>
      <c r="C87" s="439"/>
      <c r="D87" s="439"/>
      <c r="E87" s="17"/>
    </row>
    <row r="88" spans="1:5" x14ac:dyDescent="0.25">
      <c r="A88" s="439"/>
      <c r="B88" s="439"/>
      <c r="C88" s="439"/>
      <c r="D88" s="439"/>
      <c r="E88" s="17"/>
    </row>
    <row r="89" spans="1:5" x14ac:dyDescent="0.25">
      <c r="A89" s="439"/>
      <c r="B89" s="439"/>
      <c r="C89" s="439"/>
      <c r="D89" s="439"/>
      <c r="E89" s="17"/>
    </row>
    <row r="90" spans="1:5" x14ac:dyDescent="0.25">
      <c r="A90" s="439"/>
      <c r="B90" s="439"/>
      <c r="C90" s="439"/>
      <c r="D90" s="439"/>
      <c r="E90" s="17"/>
    </row>
    <row r="91" spans="1:5" x14ac:dyDescent="0.25">
      <c r="A91" s="439"/>
      <c r="B91" s="439"/>
      <c r="C91" s="439"/>
      <c r="D91" s="439"/>
      <c r="E91" s="17"/>
    </row>
    <row r="92" spans="1:5" x14ac:dyDescent="0.25">
      <c r="A92" s="439"/>
      <c r="B92" s="439"/>
      <c r="C92" s="439"/>
      <c r="D92" s="439"/>
      <c r="E92" s="17"/>
    </row>
    <row r="93" spans="1:5" x14ac:dyDescent="0.25">
      <c r="A93" s="439"/>
      <c r="B93" s="439"/>
      <c r="C93" s="439"/>
      <c r="D93" s="439"/>
      <c r="E93" s="17"/>
    </row>
    <row r="94" spans="1:5" x14ac:dyDescent="0.25">
      <c r="A94" s="439"/>
      <c r="B94" s="439"/>
      <c r="C94" s="439"/>
      <c r="D94" s="439"/>
      <c r="E94" s="17"/>
    </row>
    <row r="95" spans="1:5" x14ac:dyDescent="0.25">
      <c r="A95" s="439"/>
      <c r="B95" s="439"/>
      <c r="C95" s="439"/>
      <c r="D95" s="439"/>
      <c r="E95" s="17"/>
    </row>
    <row r="96" spans="1:5" x14ac:dyDescent="0.25">
      <c r="A96" s="439"/>
      <c r="B96" s="439"/>
      <c r="C96" s="439"/>
      <c r="D96" s="439"/>
      <c r="E96" s="17"/>
    </row>
    <row r="97" spans="1:5" x14ac:dyDescent="0.25">
      <c r="A97" s="439"/>
      <c r="B97" s="439"/>
      <c r="C97" s="439"/>
      <c r="D97" s="439"/>
      <c r="E97" s="17"/>
    </row>
    <row r="98" spans="1:5" x14ac:dyDescent="0.25">
      <c r="A98" s="439"/>
      <c r="B98" s="439"/>
      <c r="C98" s="439"/>
      <c r="D98" s="439"/>
      <c r="E98" s="17"/>
    </row>
    <row r="99" spans="1:5" x14ac:dyDescent="0.25">
      <c r="A99" s="439"/>
      <c r="B99" s="439"/>
      <c r="C99" s="439"/>
      <c r="D99" s="439"/>
      <c r="E99" s="17"/>
    </row>
    <row r="100" spans="1:5" x14ac:dyDescent="0.25">
      <c r="A100" s="439"/>
      <c r="B100" s="439"/>
      <c r="C100" s="439"/>
      <c r="D100" s="439"/>
      <c r="E100" s="17"/>
    </row>
    <row r="101" spans="1:5" x14ac:dyDescent="0.25">
      <c r="A101" s="439"/>
      <c r="B101" s="439"/>
      <c r="C101" s="439"/>
      <c r="D101" s="439"/>
      <c r="E101" s="17"/>
    </row>
    <row r="102" spans="1:5" x14ac:dyDescent="0.25">
      <c r="A102" s="439"/>
      <c r="B102" s="439"/>
      <c r="C102" s="439"/>
      <c r="D102" s="439"/>
      <c r="E102" s="17"/>
    </row>
    <row r="103" spans="1:5" x14ac:dyDescent="0.25">
      <c r="A103" s="439"/>
      <c r="B103" s="439"/>
      <c r="C103" s="439"/>
      <c r="D103" s="439"/>
      <c r="E103" s="17"/>
    </row>
    <row r="104" spans="1:5" x14ac:dyDescent="0.25">
      <c r="A104" s="439"/>
      <c r="B104" s="439"/>
      <c r="C104" s="439"/>
      <c r="D104" s="439"/>
      <c r="E104" s="17"/>
    </row>
    <row r="105" spans="1:5" x14ac:dyDescent="0.25">
      <c r="A105" s="439"/>
      <c r="B105" s="439"/>
      <c r="C105" s="439"/>
      <c r="D105" s="439"/>
      <c r="E105" s="17"/>
    </row>
    <row r="106" spans="1:5" x14ac:dyDescent="0.25">
      <c r="A106" s="439"/>
      <c r="B106" s="439"/>
      <c r="C106" s="439"/>
      <c r="D106" s="439"/>
      <c r="E106" s="17"/>
    </row>
    <row r="107" spans="1:5" x14ac:dyDescent="0.25">
      <c r="A107" s="439"/>
      <c r="B107" s="439"/>
      <c r="C107" s="439"/>
      <c r="D107" s="439"/>
      <c r="E107" s="17"/>
    </row>
    <row r="108" spans="1:5" x14ac:dyDescent="0.25">
      <c r="A108" s="439"/>
      <c r="B108" s="439"/>
      <c r="C108" s="439"/>
      <c r="D108" s="439"/>
      <c r="E108" s="17"/>
    </row>
    <row r="109" spans="1:5" x14ac:dyDescent="0.25">
      <c r="A109" s="439"/>
      <c r="B109" s="439"/>
      <c r="C109" s="439"/>
      <c r="D109" s="439"/>
      <c r="E109" s="17"/>
    </row>
    <row r="110" spans="1:5" x14ac:dyDescent="0.25">
      <c r="A110" s="439"/>
      <c r="B110" s="439"/>
      <c r="C110" s="439"/>
      <c r="D110" s="439"/>
      <c r="E110" s="17"/>
    </row>
    <row r="111" spans="1:5" x14ac:dyDescent="0.25">
      <c r="A111" s="439"/>
      <c r="B111" s="439"/>
      <c r="C111" s="439"/>
      <c r="D111" s="439"/>
      <c r="E111" s="17"/>
    </row>
    <row r="112" spans="1:5" x14ac:dyDescent="0.25">
      <c r="A112" s="439"/>
      <c r="B112" s="439"/>
      <c r="C112" s="439"/>
      <c r="D112" s="439"/>
      <c r="E112" s="17"/>
    </row>
    <row r="113" spans="1:5" x14ac:dyDescent="0.25">
      <c r="A113" s="439"/>
      <c r="B113" s="439"/>
      <c r="C113" s="439"/>
      <c r="D113" s="439"/>
      <c r="E113" s="17"/>
    </row>
    <row r="114" spans="1:5" x14ac:dyDescent="0.25">
      <c r="A114" s="439"/>
      <c r="B114" s="439"/>
      <c r="C114" s="439"/>
      <c r="D114" s="439"/>
      <c r="E114" s="17"/>
    </row>
    <row r="115" spans="1:5" x14ac:dyDescent="0.25">
      <c r="A115" s="439"/>
      <c r="B115" s="439"/>
      <c r="C115" s="439"/>
      <c r="D115" s="439"/>
      <c r="E115" s="17"/>
    </row>
    <row r="116" spans="1:5" x14ac:dyDescent="0.25">
      <c r="A116" s="439"/>
      <c r="B116" s="439"/>
      <c r="C116" s="439"/>
      <c r="D116" s="439"/>
      <c r="E116" s="17"/>
    </row>
    <row r="117" spans="1:5" x14ac:dyDescent="0.25">
      <c r="A117" s="439"/>
      <c r="B117" s="439"/>
      <c r="C117" s="439"/>
      <c r="D117" s="439"/>
      <c r="E117" s="17"/>
    </row>
    <row r="118" spans="1:5" x14ac:dyDescent="0.25">
      <c r="A118" s="439"/>
      <c r="B118" s="439"/>
      <c r="C118" s="439"/>
      <c r="D118" s="439"/>
      <c r="E118" s="17"/>
    </row>
    <row r="119" spans="1:5" x14ac:dyDescent="0.25">
      <c r="A119" s="439"/>
      <c r="B119" s="439"/>
      <c r="C119" s="439"/>
      <c r="D119" s="439"/>
      <c r="E119" s="17"/>
    </row>
    <row r="120" spans="1:5" x14ac:dyDescent="0.25">
      <c r="A120" s="439"/>
      <c r="B120" s="439"/>
      <c r="C120" s="439"/>
      <c r="D120" s="439"/>
      <c r="E120" s="17"/>
    </row>
    <row r="121" spans="1:5" x14ac:dyDescent="0.25">
      <c r="A121" s="439"/>
      <c r="B121" s="439"/>
      <c r="C121" s="439"/>
      <c r="D121" s="439"/>
      <c r="E121" s="17"/>
    </row>
    <row r="122" spans="1:5" x14ac:dyDescent="0.25">
      <c r="A122" s="439"/>
      <c r="B122" s="439"/>
      <c r="C122" s="439"/>
      <c r="D122" s="439"/>
      <c r="E122" s="17"/>
    </row>
    <row r="123" spans="1:5" x14ac:dyDescent="0.25">
      <c r="A123" s="439"/>
      <c r="B123" s="439"/>
      <c r="C123" s="439"/>
      <c r="D123" s="439"/>
      <c r="E123" s="17"/>
    </row>
    <row r="124" spans="1:5" x14ac:dyDescent="0.25">
      <c r="A124" s="439"/>
      <c r="B124" s="439"/>
      <c r="C124" s="439"/>
      <c r="D124" s="439"/>
      <c r="E124" s="17"/>
    </row>
    <row r="125" spans="1:5" x14ac:dyDescent="0.25">
      <c r="A125" s="439"/>
      <c r="B125" s="439"/>
      <c r="C125" s="439"/>
      <c r="D125" s="439"/>
      <c r="E125" s="17"/>
    </row>
    <row r="126" spans="1:5" x14ac:dyDescent="0.25">
      <c r="A126" s="439"/>
      <c r="B126" s="439"/>
      <c r="C126" s="439"/>
      <c r="D126" s="439"/>
      <c r="E126" s="17"/>
    </row>
    <row r="127" spans="1:5" x14ac:dyDescent="0.25">
      <c r="A127" s="439"/>
      <c r="B127" s="439"/>
      <c r="C127" s="439"/>
      <c r="D127" s="439"/>
      <c r="E127" s="17"/>
    </row>
    <row r="128" spans="1:5" x14ac:dyDescent="0.25">
      <c r="A128" s="439"/>
      <c r="B128" s="439"/>
      <c r="C128" s="439"/>
      <c r="D128" s="439"/>
      <c r="E128" s="17"/>
    </row>
    <row r="129" spans="1:5" x14ac:dyDescent="0.25">
      <c r="A129" s="439"/>
      <c r="B129" s="439"/>
      <c r="C129" s="439"/>
      <c r="D129" s="439"/>
      <c r="E129" s="17"/>
    </row>
    <row r="130" spans="1:5" x14ac:dyDescent="0.25">
      <c r="A130" s="439"/>
      <c r="B130" s="439"/>
      <c r="C130" s="439"/>
      <c r="D130" s="439"/>
      <c r="E130" s="17"/>
    </row>
    <row r="131" spans="1:5" x14ac:dyDescent="0.25">
      <c r="A131" s="439"/>
      <c r="B131" s="439"/>
      <c r="C131" s="439"/>
      <c r="D131" s="439"/>
      <c r="E131" s="17"/>
    </row>
    <row r="132" spans="1:5" x14ac:dyDescent="0.25">
      <c r="A132" s="439"/>
      <c r="B132" s="439"/>
      <c r="C132" s="439"/>
      <c r="D132" s="439"/>
      <c r="E132" s="17"/>
    </row>
    <row r="133" spans="1:5" x14ac:dyDescent="0.25">
      <c r="A133" s="439"/>
      <c r="B133" s="439"/>
      <c r="C133" s="439"/>
      <c r="D133" s="439"/>
      <c r="E133" s="17"/>
    </row>
    <row r="134" spans="1:5" x14ac:dyDescent="0.25">
      <c r="A134" s="439"/>
      <c r="B134" s="439"/>
      <c r="C134" s="439"/>
      <c r="D134" s="439"/>
      <c r="E134" s="17"/>
    </row>
    <row r="135" spans="1:5" x14ac:dyDescent="0.25">
      <c r="A135" s="439"/>
      <c r="B135" s="439"/>
      <c r="C135" s="439"/>
      <c r="D135" s="439"/>
      <c r="E135" s="17"/>
    </row>
    <row r="136" spans="1:5" x14ac:dyDescent="0.25">
      <c r="A136" s="439"/>
      <c r="B136" s="439"/>
      <c r="C136" s="439"/>
      <c r="D136" s="439"/>
      <c r="E136" s="17"/>
    </row>
    <row r="137" spans="1:5" x14ac:dyDescent="0.25">
      <c r="A137" s="439"/>
      <c r="B137" s="439"/>
      <c r="C137" s="439"/>
      <c r="D137" s="439"/>
      <c r="E137" s="17"/>
    </row>
    <row r="138" spans="1:5" x14ac:dyDescent="0.25">
      <c r="A138" s="439"/>
      <c r="B138" s="439"/>
      <c r="C138" s="439"/>
      <c r="D138" s="439"/>
      <c r="E138" s="17"/>
    </row>
    <row r="139" spans="1:5" x14ac:dyDescent="0.25">
      <c r="A139" s="439"/>
      <c r="B139" s="439"/>
      <c r="C139" s="439"/>
      <c r="D139" s="439"/>
      <c r="E139" s="17"/>
    </row>
    <row r="140" spans="1:5" x14ac:dyDescent="0.25">
      <c r="A140" s="439"/>
      <c r="B140" s="439"/>
      <c r="C140" s="439"/>
      <c r="D140" s="439"/>
      <c r="E140" s="17"/>
    </row>
    <row r="141" spans="1:5" x14ac:dyDescent="0.25">
      <c r="A141" s="439"/>
      <c r="B141" s="439"/>
      <c r="C141" s="439"/>
      <c r="D141" s="439"/>
      <c r="E141" s="17"/>
    </row>
    <row r="142" spans="1:5" x14ac:dyDescent="0.25">
      <c r="A142" s="439"/>
      <c r="B142" s="439"/>
      <c r="C142" s="439"/>
      <c r="D142" s="439"/>
      <c r="E142" s="17"/>
    </row>
    <row r="143" spans="1:5" x14ac:dyDescent="0.25">
      <c r="A143" s="439"/>
      <c r="B143" s="439"/>
      <c r="C143" s="439"/>
      <c r="D143" s="439"/>
      <c r="E143" s="17"/>
    </row>
    <row r="144" spans="1:5" x14ac:dyDescent="0.25">
      <c r="A144" s="439"/>
      <c r="B144" s="439"/>
      <c r="C144" s="439"/>
      <c r="D144" s="439"/>
      <c r="E144" s="17"/>
    </row>
    <row r="145" spans="1:5" x14ac:dyDescent="0.25">
      <c r="A145" s="439"/>
      <c r="B145" s="439"/>
      <c r="C145" s="439"/>
      <c r="D145" s="439"/>
      <c r="E145" s="17"/>
    </row>
    <row r="146" spans="1:5" x14ac:dyDescent="0.25">
      <c r="A146" s="439"/>
      <c r="B146" s="439"/>
      <c r="C146" s="439"/>
      <c r="D146" s="439"/>
      <c r="E146" s="17"/>
    </row>
    <row r="147" spans="1:5" x14ac:dyDescent="0.25">
      <c r="A147" s="439"/>
      <c r="B147" s="439"/>
      <c r="C147" s="439"/>
      <c r="D147" s="439"/>
      <c r="E147" s="17"/>
    </row>
    <row r="148" spans="1:5" x14ac:dyDescent="0.25">
      <c r="A148" s="439"/>
      <c r="B148" s="439"/>
      <c r="C148" s="439"/>
      <c r="D148" s="439"/>
      <c r="E148" s="17"/>
    </row>
    <row r="149" spans="1:5" x14ac:dyDescent="0.25">
      <c r="A149" s="439"/>
      <c r="B149" s="439"/>
      <c r="C149" s="439"/>
      <c r="D149" s="439"/>
      <c r="E149" s="17"/>
    </row>
    <row r="150" spans="1:5" x14ac:dyDescent="0.25">
      <c r="A150" s="439"/>
      <c r="B150" s="439"/>
      <c r="C150" s="439"/>
      <c r="D150" s="439"/>
      <c r="E150" s="17"/>
    </row>
    <row r="151" spans="1:5" x14ac:dyDescent="0.25">
      <c r="A151" s="439"/>
      <c r="B151" s="439"/>
      <c r="C151" s="439"/>
      <c r="D151" s="439"/>
      <c r="E151" s="17"/>
    </row>
    <row r="152" spans="1:5" x14ac:dyDescent="0.25">
      <c r="A152" s="439"/>
      <c r="B152" s="439"/>
      <c r="C152" s="439"/>
      <c r="D152" s="439"/>
      <c r="E152" s="17"/>
    </row>
    <row r="153" spans="1:5" x14ac:dyDescent="0.25">
      <c r="A153" s="439"/>
      <c r="B153" s="439"/>
      <c r="C153" s="439"/>
      <c r="D153" s="439"/>
      <c r="E153" s="17"/>
    </row>
    <row r="154" spans="1:5" x14ac:dyDescent="0.25">
      <c r="A154" s="439"/>
      <c r="B154" s="439"/>
      <c r="C154" s="439"/>
      <c r="D154" s="439"/>
      <c r="E154" s="17"/>
    </row>
    <row r="155" spans="1:5" x14ac:dyDescent="0.25">
      <c r="A155" s="439"/>
      <c r="B155" s="439"/>
      <c r="C155" s="439"/>
      <c r="D155" s="439"/>
      <c r="E155" s="17"/>
    </row>
    <row r="156" spans="1:5" x14ac:dyDescent="0.25">
      <c r="A156" s="439"/>
      <c r="B156" s="439"/>
      <c r="C156" s="439"/>
      <c r="D156" s="439"/>
      <c r="E156" s="17"/>
    </row>
    <row r="157" spans="1:5" x14ac:dyDescent="0.25">
      <c r="A157" s="439"/>
      <c r="B157" s="439"/>
      <c r="C157" s="439"/>
      <c r="D157" s="439"/>
      <c r="E157" s="17"/>
    </row>
    <row r="158" spans="1:5" x14ac:dyDescent="0.25">
      <c r="A158" s="439"/>
      <c r="B158" s="439"/>
      <c r="C158" s="439"/>
      <c r="D158" s="439"/>
      <c r="E158" s="17"/>
    </row>
    <row r="159" spans="1:5" x14ac:dyDescent="0.25">
      <c r="A159" s="439"/>
      <c r="B159" s="439"/>
      <c r="C159" s="439"/>
      <c r="D159" s="439"/>
      <c r="E159" s="17"/>
    </row>
    <row r="160" spans="1:5" x14ac:dyDescent="0.25">
      <c r="A160" s="439"/>
      <c r="B160" s="439"/>
      <c r="C160" s="439"/>
      <c r="D160" s="439"/>
      <c r="E160" s="17"/>
    </row>
    <row r="161" spans="1:5" x14ac:dyDescent="0.25">
      <c r="A161" s="439"/>
      <c r="B161" s="439"/>
      <c r="C161" s="439"/>
      <c r="D161" s="439"/>
      <c r="E161" s="17"/>
    </row>
    <row r="162" spans="1:5" x14ac:dyDescent="0.25">
      <c r="A162" s="439"/>
      <c r="B162" s="439"/>
      <c r="C162" s="439"/>
      <c r="D162" s="439"/>
      <c r="E162" s="17"/>
    </row>
    <row r="163" spans="1:5" x14ac:dyDescent="0.25">
      <c r="A163" s="439"/>
      <c r="B163" s="439"/>
      <c r="C163" s="439"/>
      <c r="D163" s="439"/>
      <c r="E163" s="17"/>
    </row>
    <row r="164" spans="1:5" x14ac:dyDescent="0.25">
      <c r="A164" s="439"/>
      <c r="B164" s="439"/>
      <c r="C164" s="439"/>
      <c r="D164" s="439"/>
      <c r="E164" s="17"/>
    </row>
    <row r="165" spans="1:5" x14ac:dyDescent="0.25">
      <c r="A165" s="439"/>
      <c r="B165" s="439"/>
      <c r="C165" s="439"/>
      <c r="D165" s="439"/>
      <c r="E165" s="17"/>
    </row>
    <row r="166" spans="1:5" x14ac:dyDescent="0.25">
      <c r="A166" s="439"/>
      <c r="B166" s="439"/>
      <c r="C166" s="439"/>
      <c r="D166" s="439"/>
      <c r="E166" s="17"/>
    </row>
    <row r="167" spans="1:5" x14ac:dyDescent="0.25">
      <c r="A167" s="439"/>
      <c r="B167" s="439"/>
      <c r="C167" s="439"/>
      <c r="D167" s="439"/>
      <c r="E167" s="17"/>
    </row>
    <row r="168" spans="1:5" x14ac:dyDescent="0.25">
      <c r="A168" s="439"/>
      <c r="B168" s="439"/>
      <c r="C168" s="439"/>
      <c r="D168" s="439"/>
      <c r="E168" s="17"/>
    </row>
    <row r="169" spans="1:5" x14ac:dyDescent="0.25">
      <c r="A169" s="439"/>
      <c r="B169" s="439"/>
      <c r="C169" s="439"/>
      <c r="D169" s="439"/>
      <c r="E169" s="17"/>
    </row>
    <row r="170" spans="1:5" x14ac:dyDescent="0.25">
      <c r="A170" s="439"/>
      <c r="B170" s="439"/>
      <c r="C170" s="439"/>
      <c r="D170" s="439"/>
      <c r="E170" s="17"/>
    </row>
    <row r="171" spans="1:5" x14ac:dyDescent="0.25">
      <c r="A171" s="439"/>
      <c r="B171" s="439"/>
      <c r="C171" s="439"/>
      <c r="D171" s="439"/>
      <c r="E171" s="17"/>
    </row>
    <row r="172" spans="1:5" x14ac:dyDescent="0.25">
      <c r="A172" s="439"/>
      <c r="B172" s="439"/>
      <c r="C172" s="439"/>
      <c r="D172" s="439"/>
      <c r="E172" s="17"/>
    </row>
    <row r="173" spans="1:5" x14ac:dyDescent="0.25">
      <c r="A173" s="439"/>
      <c r="B173" s="439"/>
      <c r="C173" s="439"/>
      <c r="D173" s="439"/>
      <c r="E173" s="17"/>
    </row>
    <row r="174" spans="1:5" x14ac:dyDescent="0.25">
      <c r="A174" s="439"/>
      <c r="B174" s="439"/>
      <c r="C174" s="439"/>
      <c r="D174" s="439"/>
      <c r="E174" s="17"/>
    </row>
    <row r="175" spans="1:5" x14ac:dyDescent="0.25">
      <c r="A175" s="439"/>
      <c r="B175" s="439"/>
      <c r="C175" s="439"/>
      <c r="D175" s="439"/>
      <c r="E175" s="17"/>
    </row>
    <row r="176" spans="1:5" x14ac:dyDescent="0.25">
      <c r="A176" s="439"/>
      <c r="B176" s="439"/>
      <c r="C176" s="439"/>
      <c r="D176" s="439"/>
      <c r="E176" s="17"/>
    </row>
    <row r="177" spans="1:5" x14ac:dyDescent="0.25">
      <c r="A177" s="439"/>
      <c r="B177" s="439"/>
      <c r="C177" s="439"/>
      <c r="D177" s="439"/>
      <c r="E177" s="17"/>
    </row>
    <row r="178" spans="1:5" x14ac:dyDescent="0.25">
      <c r="A178" s="439"/>
      <c r="B178" s="439"/>
      <c r="C178" s="439"/>
      <c r="D178" s="439"/>
      <c r="E178" s="17"/>
    </row>
    <row r="179" spans="1:5" x14ac:dyDescent="0.25">
      <c r="A179" s="439"/>
      <c r="B179" s="439"/>
      <c r="C179" s="439"/>
      <c r="D179" s="439"/>
      <c r="E179" s="17"/>
    </row>
    <row r="180" spans="1:5" x14ac:dyDescent="0.25">
      <c r="A180" s="439"/>
      <c r="B180" s="439"/>
      <c r="C180" s="439"/>
      <c r="D180" s="439"/>
      <c r="E180" s="17"/>
    </row>
    <row r="181" spans="1:5" x14ac:dyDescent="0.25">
      <c r="A181" s="439"/>
      <c r="B181" s="439"/>
      <c r="C181" s="439"/>
      <c r="D181" s="439"/>
      <c r="E181" s="17"/>
    </row>
    <row r="182" spans="1:5" x14ac:dyDescent="0.25">
      <c r="A182" s="439"/>
      <c r="B182" s="439"/>
      <c r="C182" s="439"/>
      <c r="D182" s="439"/>
      <c r="E182" s="17"/>
    </row>
    <row r="183" spans="1:5" x14ac:dyDescent="0.25">
      <c r="A183" s="439"/>
      <c r="B183" s="439"/>
      <c r="C183" s="439"/>
      <c r="D183" s="439"/>
      <c r="E183" s="17"/>
    </row>
    <row r="184" spans="1:5" x14ac:dyDescent="0.25">
      <c r="A184" s="439"/>
      <c r="B184" s="439"/>
      <c r="C184" s="439"/>
      <c r="D184" s="439"/>
      <c r="E184" s="17"/>
    </row>
    <row r="185" spans="1:5" x14ac:dyDescent="0.25">
      <c r="A185" s="439"/>
      <c r="B185" s="439"/>
      <c r="C185" s="439"/>
      <c r="D185" s="439"/>
      <c r="E185" s="17"/>
    </row>
    <row r="186" spans="1:5" x14ac:dyDescent="0.25">
      <c r="A186" s="439"/>
      <c r="B186" s="439"/>
      <c r="C186" s="439"/>
      <c r="D186" s="439"/>
      <c r="E186" s="17"/>
    </row>
    <row r="187" spans="1:5" x14ac:dyDescent="0.25">
      <c r="A187" s="439"/>
      <c r="B187" s="439"/>
      <c r="C187" s="439"/>
      <c r="D187" s="439"/>
      <c r="E187" s="17"/>
    </row>
    <row r="188" spans="1:5" x14ac:dyDescent="0.25">
      <c r="A188" s="439"/>
      <c r="B188" s="439"/>
      <c r="C188" s="439"/>
      <c r="D188" s="439"/>
      <c r="E188" s="17"/>
    </row>
    <row r="189" spans="1:5" x14ac:dyDescent="0.25">
      <c r="A189" s="439"/>
      <c r="B189" s="439"/>
      <c r="C189" s="439"/>
      <c r="D189" s="439"/>
      <c r="E189" s="17"/>
    </row>
    <row r="190" spans="1:5" x14ac:dyDescent="0.25">
      <c r="A190" s="439"/>
      <c r="B190" s="439"/>
      <c r="C190" s="439"/>
      <c r="D190" s="439"/>
      <c r="E190" s="17"/>
    </row>
    <row r="191" spans="1:5" x14ac:dyDescent="0.25">
      <c r="A191" s="439"/>
      <c r="B191" s="439"/>
      <c r="C191" s="439"/>
      <c r="D191" s="439"/>
      <c r="E191" s="17"/>
    </row>
    <row r="192" spans="1:5" x14ac:dyDescent="0.25">
      <c r="A192" s="439"/>
      <c r="B192" s="439"/>
      <c r="C192" s="439"/>
      <c r="D192" s="439"/>
      <c r="E192" s="17"/>
    </row>
    <row r="193" spans="1:5" x14ac:dyDescent="0.25">
      <c r="A193" s="439"/>
      <c r="B193" s="439"/>
      <c r="C193" s="439"/>
      <c r="D193" s="439"/>
      <c r="E193" s="17"/>
    </row>
    <row r="194" spans="1:5" x14ac:dyDescent="0.25">
      <c r="A194" s="439"/>
      <c r="B194" s="439"/>
      <c r="C194" s="439"/>
      <c r="D194" s="439"/>
      <c r="E194" s="17"/>
    </row>
    <row r="195" spans="1:5" x14ac:dyDescent="0.25">
      <c r="A195" s="439"/>
      <c r="B195" s="439"/>
      <c r="C195" s="439"/>
      <c r="D195" s="439"/>
      <c r="E195" s="17"/>
    </row>
    <row r="196" spans="1:5" x14ac:dyDescent="0.25">
      <c r="A196" s="439"/>
      <c r="B196" s="439"/>
      <c r="C196" s="439"/>
      <c r="D196" s="439"/>
      <c r="E196" s="17"/>
    </row>
    <row r="197" spans="1:5" x14ac:dyDescent="0.25">
      <c r="A197" s="439"/>
      <c r="B197" s="439"/>
      <c r="C197" s="439"/>
      <c r="D197" s="439"/>
      <c r="E197" s="17"/>
    </row>
    <row r="198" spans="1:5" x14ac:dyDescent="0.25">
      <c r="A198" s="439"/>
      <c r="B198" s="439"/>
      <c r="C198" s="439"/>
      <c r="D198" s="439"/>
      <c r="E198" s="17"/>
    </row>
    <row r="199" spans="1:5" x14ac:dyDescent="0.25">
      <c r="A199" s="439"/>
      <c r="B199" s="439"/>
      <c r="C199" s="439"/>
      <c r="D199" s="439"/>
      <c r="E199" s="17"/>
    </row>
    <row r="200" spans="1:5" x14ac:dyDescent="0.25">
      <c r="A200" s="439"/>
      <c r="B200" s="439"/>
      <c r="C200" s="439"/>
      <c r="D200" s="439"/>
      <c r="E200" s="17"/>
    </row>
    <row r="201" spans="1:5" x14ac:dyDescent="0.25">
      <c r="A201" s="439"/>
      <c r="B201" s="439"/>
      <c r="C201" s="439"/>
      <c r="D201" s="439"/>
      <c r="E201" s="17"/>
    </row>
    <row r="202" spans="1:5" x14ac:dyDescent="0.25">
      <c r="A202" s="439"/>
      <c r="B202" s="439"/>
      <c r="C202" s="439"/>
      <c r="D202" s="439"/>
      <c r="E202" s="17"/>
    </row>
    <row r="203" spans="1:5" x14ac:dyDescent="0.25">
      <c r="A203" s="439"/>
      <c r="B203" s="439"/>
      <c r="C203" s="439"/>
      <c r="D203" s="439"/>
      <c r="E203" s="17"/>
    </row>
    <row r="204" spans="1:5" x14ac:dyDescent="0.25">
      <c r="A204" s="439"/>
      <c r="B204" s="439"/>
      <c r="C204" s="439"/>
      <c r="D204" s="439"/>
      <c r="E204" s="17"/>
    </row>
    <row r="205" spans="1:5" x14ac:dyDescent="0.25">
      <c r="A205" s="439"/>
      <c r="B205" s="439"/>
      <c r="C205" s="439"/>
      <c r="D205" s="439"/>
      <c r="E205" s="17"/>
    </row>
    <row r="206" spans="1:5" x14ac:dyDescent="0.25">
      <c r="A206" s="439"/>
      <c r="B206" s="439"/>
      <c r="C206" s="439"/>
      <c r="D206" s="439"/>
      <c r="E206" s="17"/>
    </row>
    <row r="207" spans="1:5" x14ac:dyDescent="0.25">
      <c r="A207" s="439"/>
      <c r="B207" s="439"/>
      <c r="C207" s="439"/>
      <c r="D207" s="439"/>
      <c r="E207" s="17"/>
    </row>
    <row r="208" spans="1:5" x14ac:dyDescent="0.25">
      <c r="A208" s="439"/>
      <c r="B208" s="439"/>
      <c r="C208" s="439"/>
      <c r="D208" s="439"/>
      <c r="E208" s="17"/>
    </row>
    <row r="209" spans="1:5" x14ac:dyDescent="0.25">
      <c r="A209" s="439"/>
      <c r="B209" s="439"/>
      <c r="C209" s="439"/>
      <c r="D209" s="439"/>
      <c r="E209" s="17"/>
    </row>
    <row r="210" spans="1:5" x14ac:dyDescent="0.25">
      <c r="A210" s="439"/>
      <c r="B210" s="439"/>
      <c r="C210" s="439"/>
      <c r="D210" s="439"/>
      <c r="E210" s="17"/>
    </row>
    <row r="211" spans="1:5" x14ac:dyDescent="0.25">
      <c r="A211" s="439"/>
      <c r="B211" s="439"/>
      <c r="C211" s="439"/>
      <c r="D211" s="439"/>
      <c r="E211" s="17"/>
    </row>
    <row r="212" spans="1:5" x14ac:dyDescent="0.25">
      <c r="A212" s="439"/>
      <c r="B212" s="439"/>
      <c r="C212" s="439"/>
      <c r="D212" s="439"/>
      <c r="E212" s="17"/>
    </row>
    <row r="213" spans="1:5" x14ac:dyDescent="0.25">
      <c r="A213" s="439"/>
      <c r="B213" s="439"/>
      <c r="C213" s="439"/>
      <c r="D213" s="439"/>
      <c r="E213" s="17"/>
    </row>
    <row r="214" spans="1:5" x14ac:dyDescent="0.25">
      <c r="A214" s="439"/>
      <c r="B214" s="439"/>
      <c r="C214" s="439"/>
      <c r="D214" s="439"/>
      <c r="E214" s="17"/>
    </row>
    <row r="215" spans="1:5" x14ac:dyDescent="0.25">
      <c r="A215" s="439"/>
      <c r="B215" s="439"/>
      <c r="C215" s="439"/>
      <c r="D215" s="439"/>
      <c r="E215" s="17"/>
    </row>
    <row r="216" spans="1:5" x14ac:dyDescent="0.25">
      <c r="A216" s="439"/>
      <c r="B216" s="439"/>
      <c r="C216" s="439"/>
      <c r="D216" s="439"/>
      <c r="E216" s="17"/>
    </row>
    <row r="217" spans="1:5" x14ac:dyDescent="0.25">
      <c r="A217" s="439"/>
      <c r="B217" s="439"/>
      <c r="C217" s="439"/>
      <c r="D217" s="439"/>
      <c r="E217" s="17"/>
    </row>
    <row r="218" spans="1:5" x14ac:dyDescent="0.25">
      <c r="A218" s="439"/>
      <c r="B218" s="439"/>
      <c r="C218" s="439"/>
      <c r="D218" s="439"/>
      <c r="E218" s="17"/>
    </row>
    <row r="219" spans="1:5" x14ac:dyDescent="0.25">
      <c r="A219" s="439"/>
      <c r="B219" s="439"/>
      <c r="C219" s="439"/>
      <c r="D219" s="439"/>
      <c r="E219" s="17"/>
    </row>
    <row r="220" spans="1:5" x14ac:dyDescent="0.25">
      <c r="A220" s="439"/>
      <c r="B220" s="439"/>
      <c r="C220" s="439"/>
      <c r="D220" s="439"/>
      <c r="E220" s="17"/>
    </row>
    <row r="221" spans="1:5" x14ac:dyDescent="0.25">
      <c r="A221" s="439"/>
      <c r="B221" s="439"/>
      <c r="C221" s="439"/>
      <c r="D221" s="439"/>
      <c r="E221" s="17"/>
    </row>
    <row r="222" spans="1:5" x14ac:dyDescent="0.25">
      <c r="A222" s="439"/>
      <c r="B222" s="439"/>
      <c r="C222" s="439"/>
      <c r="D222" s="439"/>
      <c r="E222" s="17"/>
    </row>
    <row r="223" spans="1:5" x14ac:dyDescent="0.25">
      <c r="A223" s="439"/>
      <c r="B223" s="439"/>
      <c r="C223" s="439"/>
      <c r="D223" s="439"/>
      <c r="E223" s="17"/>
    </row>
    <row r="224" spans="1:5" x14ac:dyDescent="0.25">
      <c r="A224" s="439"/>
      <c r="B224" s="439"/>
      <c r="C224" s="439"/>
      <c r="D224" s="439"/>
      <c r="E224" s="17"/>
    </row>
    <row r="225" spans="1:5" x14ac:dyDescent="0.25">
      <c r="A225" s="439"/>
      <c r="B225" s="439"/>
      <c r="C225" s="439"/>
      <c r="D225" s="439"/>
      <c r="E225" s="17"/>
    </row>
    <row r="226" spans="1:5" x14ac:dyDescent="0.25">
      <c r="A226" s="439"/>
      <c r="B226" s="439"/>
      <c r="C226" s="439"/>
      <c r="D226" s="439"/>
      <c r="E226" s="17"/>
    </row>
    <row r="227" spans="1:5" x14ac:dyDescent="0.25">
      <c r="A227" s="439"/>
      <c r="B227" s="439"/>
      <c r="C227" s="439"/>
      <c r="D227" s="439"/>
      <c r="E227" s="17"/>
    </row>
    <row r="228" spans="1:5" x14ac:dyDescent="0.25">
      <c r="A228" s="439"/>
      <c r="B228" s="439"/>
      <c r="C228" s="439"/>
      <c r="D228" s="439"/>
      <c r="E228" s="17"/>
    </row>
    <row r="229" spans="1:5" x14ac:dyDescent="0.25">
      <c r="A229" s="439"/>
      <c r="B229" s="439"/>
      <c r="C229" s="439"/>
      <c r="D229" s="439"/>
      <c r="E229" s="17"/>
    </row>
    <row r="230" spans="1:5" x14ac:dyDescent="0.25">
      <c r="A230" s="439"/>
      <c r="B230" s="439"/>
      <c r="C230" s="439"/>
      <c r="D230" s="439"/>
      <c r="E230" s="17"/>
    </row>
    <row r="231" spans="1:5" x14ac:dyDescent="0.25">
      <c r="A231" s="439"/>
      <c r="B231" s="439"/>
      <c r="C231" s="439"/>
      <c r="D231" s="439"/>
      <c r="E231" s="17"/>
    </row>
    <row r="232" spans="1:5" x14ac:dyDescent="0.25">
      <c r="A232" s="439"/>
      <c r="B232" s="439"/>
      <c r="C232" s="439"/>
      <c r="D232" s="439"/>
      <c r="E232" s="17"/>
    </row>
    <row r="233" spans="1:5" x14ac:dyDescent="0.25">
      <c r="A233" s="439"/>
      <c r="B233" s="439"/>
      <c r="C233" s="439"/>
      <c r="D233" s="439"/>
      <c r="E233" s="17"/>
    </row>
    <row r="234" spans="1:5" x14ac:dyDescent="0.25">
      <c r="A234" s="439"/>
      <c r="B234" s="439"/>
      <c r="C234" s="439"/>
      <c r="D234" s="439"/>
      <c r="E234" s="17"/>
    </row>
    <row r="235" spans="1:5" x14ac:dyDescent="0.25">
      <c r="A235" s="439"/>
      <c r="B235" s="439"/>
      <c r="C235" s="439"/>
      <c r="D235" s="439"/>
      <c r="E235" s="17"/>
    </row>
    <row r="236" spans="1:5" x14ac:dyDescent="0.25">
      <c r="A236" s="439"/>
      <c r="B236" s="439"/>
      <c r="C236" s="439"/>
      <c r="D236" s="439"/>
      <c r="E236" s="17"/>
    </row>
    <row r="237" spans="1:5" x14ac:dyDescent="0.25">
      <c r="A237" s="439"/>
      <c r="B237" s="439"/>
      <c r="C237" s="439"/>
      <c r="D237" s="439"/>
      <c r="E237" s="17"/>
    </row>
    <row r="238" spans="1:5" x14ac:dyDescent="0.25">
      <c r="A238" s="439"/>
      <c r="B238" s="439"/>
      <c r="C238" s="439"/>
      <c r="D238" s="439"/>
      <c r="E238" s="17"/>
    </row>
    <row r="239" spans="1:5" x14ac:dyDescent="0.25">
      <c r="A239" s="439"/>
      <c r="B239" s="439"/>
      <c r="C239" s="439"/>
      <c r="D239" s="439"/>
      <c r="E239" s="17"/>
    </row>
    <row r="240" spans="1:5" x14ac:dyDescent="0.25">
      <c r="A240" s="439"/>
      <c r="B240" s="439"/>
      <c r="C240" s="439"/>
      <c r="D240" s="439"/>
      <c r="E240" s="17"/>
    </row>
    <row r="241" spans="1:5" x14ac:dyDescent="0.25">
      <c r="A241" s="439"/>
      <c r="B241" s="439"/>
      <c r="C241" s="439"/>
      <c r="D241" s="439"/>
      <c r="E241" s="17"/>
    </row>
    <row r="242" spans="1:5" x14ac:dyDescent="0.25">
      <c r="A242" s="439"/>
      <c r="B242" s="439"/>
      <c r="C242" s="439"/>
      <c r="D242" s="439"/>
      <c r="E242" s="17"/>
    </row>
    <row r="243" spans="1:5" x14ac:dyDescent="0.25">
      <c r="A243" s="439"/>
      <c r="B243" s="439"/>
      <c r="C243" s="439"/>
      <c r="D243" s="439"/>
      <c r="E243" s="17"/>
    </row>
    <row r="244" spans="1:5" x14ac:dyDescent="0.25">
      <c r="A244" s="439"/>
      <c r="B244" s="439"/>
      <c r="C244" s="439"/>
      <c r="D244" s="439"/>
      <c r="E244" s="17"/>
    </row>
    <row r="245" spans="1:5" x14ac:dyDescent="0.25">
      <c r="A245" s="439"/>
      <c r="B245" s="439"/>
      <c r="C245" s="439"/>
      <c r="D245" s="439"/>
      <c r="E245" s="17"/>
    </row>
    <row r="246" spans="1:5" x14ac:dyDescent="0.25">
      <c r="A246" s="439"/>
      <c r="B246" s="439"/>
      <c r="C246" s="439"/>
      <c r="D246" s="439"/>
      <c r="E246" s="17"/>
    </row>
    <row r="247" spans="1:5" x14ac:dyDescent="0.25">
      <c r="A247" s="439"/>
      <c r="B247" s="439"/>
      <c r="C247" s="439"/>
      <c r="D247" s="439"/>
      <c r="E247" s="17"/>
    </row>
    <row r="248" spans="1:5" x14ac:dyDescent="0.25">
      <c r="A248" s="439"/>
      <c r="B248" s="439"/>
      <c r="C248" s="439"/>
      <c r="D248" s="439"/>
      <c r="E248" s="439"/>
    </row>
    <row r="249" spans="1:5" x14ac:dyDescent="0.25">
      <c r="A249" s="439"/>
      <c r="B249" s="439"/>
      <c r="C249" s="439"/>
      <c r="D249" s="439"/>
      <c r="E249" s="439"/>
    </row>
    <row r="250" spans="1:5" x14ac:dyDescent="0.25">
      <c r="A250" s="439"/>
      <c r="B250" s="439"/>
      <c r="C250" s="439"/>
      <c r="D250" s="439"/>
      <c r="E250" s="439"/>
    </row>
    <row r="251" spans="1:5" x14ac:dyDescent="0.25">
      <c r="A251" s="439"/>
      <c r="B251" s="439"/>
      <c r="C251" s="439"/>
      <c r="D251" s="439"/>
      <c r="E251" s="439"/>
    </row>
    <row r="252" spans="1:5" x14ac:dyDescent="0.25">
      <c r="A252" s="439"/>
      <c r="B252" s="439"/>
      <c r="C252" s="439"/>
      <c r="D252" s="439"/>
      <c r="E252" s="439"/>
    </row>
    <row r="253" spans="1:5" x14ac:dyDescent="0.25">
      <c r="A253" s="439"/>
      <c r="B253" s="439"/>
      <c r="C253" s="439"/>
      <c r="D253" s="439"/>
      <c r="E253" s="439"/>
    </row>
    <row r="254" spans="1:5" x14ac:dyDescent="0.25">
      <c r="A254" s="439"/>
      <c r="B254" s="439"/>
      <c r="C254" s="439"/>
      <c r="D254" s="439"/>
      <c r="E254" s="439"/>
    </row>
    <row r="255" spans="1:5" x14ac:dyDescent="0.25">
      <c r="A255" s="439"/>
      <c r="B255" s="439"/>
      <c r="C255" s="439"/>
      <c r="D255" s="439"/>
      <c r="E255" s="439"/>
    </row>
    <row r="256" spans="1:5" x14ac:dyDescent="0.25">
      <c r="A256" s="439"/>
      <c r="B256" s="439"/>
      <c r="C256" s="439"/>
      <c r="D256" s="439"/>
      <c r="E256" s="439"/>
    </row>
    <row r="257" spans="1:5" x14ac:dyDescent="0.25">
      <c r="A257" s="439"/>
      <c r="B257" s="439"/>
      <c r="C257" s="439"/>
      <c r="D257" s="439"/>
      <c r="E257" s="439"/>
    </row>
    <row r="258" spans="1:5" x14ac:dyDescent="0.25">
      <c r="A258" s="439"/>
      <c r="B258" s="439"/>
      <c r="C258" s="439"/>
      <c r="D258" s="439"/>
      <c r="E258" s="439"/>
    </row>
    <row r="259" spans="1:5" x14ac:dyDescent="0.25">
      <c r="A259" s="439"/>
      <c r="B259" s="439"/>
      <c r="C259" s="439"/>
      <c r="D259" s="439"/>
      <c r="E259" s="439"/>
    </row>
    <row r="260" spans="1:5" x14ac:dyDescent="0.25">
      <c r="A260" s="439"/>
      <c r="B260" s="439"/>
      <c r="C260" s="439"/>
      <c r="D260" s="439"/>
      <c r="E260" s="439"/>
    </row>
    <row r="261" spans="1:5" x14ac:dyDescent="0.25">
      <c r="A261" s="439"/>
      <c r="B261" s="439"/>
      <c r="C261" s="439"/>
      <c r="D261" s="439"/>
      <c r="E261" s="439"/>
    </row>
    <row r="262" spans="1:5" x14ac:dyDescent="0.25">
      <c r="A262" s="439"/>
      <c r="B262" s="439"/>
      <c r="C262" s="439"/>
      <c r="D262" s="439"/>
      <c r="E262" s="439"/>
    </row>
    <row r="263" spans="1:5" x14ac:dyDescent="0.25">
      <c r="A263" s="439"/>
      <c r="B263" s="439"/>
      <c r="C263" s="439"/>
      <c r="D263" s="439"/>
      <c r="E263" s="439"/>
    </row>
    <row r="264" spans="1:5" x14ac:dyDescent="0.25">
      <c r="A264" s="439"/>
      <c r="B264" s="439"/>
      <c r="C264" s="439"/>
      <c r="D264" s="439"/>
      <c r="E264" s="439"/>
    </row>
    <row r="265" spans="1:5" x14ac:dyDescent="0.25">
      <c r="A265" s="439"/>
      <c r="B265" s="439"/>
      <c r="C265" s="439"/>
      <c r="D265" s="439"/>
      <c r="E265" s="439"/>
    </row>
    <row r="266" spans="1:5" x14ac:dyDescent="0.25">
      <c r="A266" s="439"/>
      <c r="B266" s="439"/>
      <c r="C266" s="439"/>
      <c r="D266" s="439"/>
      <c r="E266" s="439"/>
    </row>
    <row r="267" spans="1:5" x14ac:dyDescent="0.25">
      <c r="A267" s="439"/>
      <c r="B267" s="439"/>
      <c r="C267" s="439"/>
      <c r="D267" s="439"/>
      <c r="E267" s="439"/>
    </row>
    <row r="268" spans="1:5" x14ac:dyDescent="0.25">
      <c r="A268" s="439"/>
      <c r="B268" s="439"/>
      <c r="C268" s="439"/>
      <c r="D268" s="439"/>
      <c r="E268" s="439"/>
    </row>
    <row r="269" spans="1:5" x14ac:dyDescent="0.25">
      <c r="A269" s="439"/>
      <c r="B269" s="439"/>
      <c r="C269" s="439"/>
      <c r="D269" s="439"/>
      <c r="E269" s="439"/>
    </row>
    <row r="270" spans="1:5" x14ac:dyDescent="0.25">
      <c r="A270" s="439"/>
      <c r="B270" s="439"/>
      <c r="C270" s="439"/>
      <c r="D270" s="439"/>
      <c r="E270" s="439"/>
    </row>
    <row r="271" spans="1:5" x14ac:dyDescent="0.25">
      <c r="A271" s="439"/>
      <c r="B271" s="439"/>
      <c r="C271" s="439"/>
      <c r="D271" s="439"/>
      <c r="E271" s="439"/>
    </row>
    <row r="272" spans="1:5" x14ac:dyDescent="0.25">
      <c r="A272" s="439"/>
      <c r="B272" s="439"/>
      <c r="C272" s="439"/>
      <c r="D272" s="439"/>
      <c r="E272" s="439"/>
    </row>
    <row r="273" spans="1:5" x14ac:dyDescent="0.25">
      <c r="A273" s="439"/>
      <c r="B273" s="439"/>
      <c r="C273" s="439"/>
      <c r="D273" s="439"/>
      <c r="E273" s="439"/>
    </row>
    <row r="274" spans="1:5" x14ac:dyDescent="0.25">
      <c r="A274" s="439"/>
      <c r="B274" s="439"/>
      <c r="C274" s="439"/>
      <c r="D274" s="439"/>
      <c r="E274" s="439"/>
    </row>
    <row r="275" spans="1:5" x14ac:dyDescent="0.25">
      <c r="A275" s="439"/>
      <c r="B275" s="439"/>
      <c r="C275" s="439"/>
      <c r="D275" s="439"/>
      <c r="E275" s="439"/>
    </row>
    <row r="276" spans="1:5" x14ac:dyDescent="0.25">
      <c r="A276" s="439"/>
      <c r="B276" s="439"/>
      <c r="C276" s="439"/>
      <c r="D276" s="439"/>
      <c r="E276" s="439"/>
    </row>
    <row r="277" spans="1:5" x14ac:dyDescent="0.25">
      <c r="A277" s="439"/>
      <c r="B277" s="439"/>
      <c r="C277" s="439"/>
      <c r="D277" s="439"/>
      <c r="E277" s="439"/>
    </row>
    <row r="278" spans="1:5" x14ac:dyDescent="0.25">
      <c r="A278" s="439"/>
      <c r="B278" s="439"/>
      <c r="C278" s="439"/>
      <c r="D278" s="439"/>
      <c r="E278" s="439"/>
    </row>
    <row r="279" spans="1:5" x14ac:dyDescent="0.25">
      <c r="A279" s="439"/>
      <c r="B279" s="439"/>
      <c r="C279" s="439"/>
      <c r="D279" s="439"/>
      <c r="E279" s="439"/>
    </row>
    <row r="280" spans="1:5" x14ac:dyDescent="0.25">
      <c r="A280" s="439"/>
      <c r="B280" s="439"/>
      <c r="C280" s="439"/>
      <c r="D280" s="439"/>
      <c r="E280" s="439"/>
    </row>
    <row r="281" spans="1:5" x14ac:dyDescent="0.25">
      <c r="A281" s="439"/>
      <c r="B281" s="439"/>
      <c r="C281" s="439"/>
      <c r="D281" s="439"/>
      <c r="E281" s="439"/>
    </row>
    <row r="282" spans="1:5" x14ac:dyDescent="0.25">
      <c r="A282" s="439"/>
      <c r="B282" s="439"/>
      <c r="C282" s="439"/>
      <c r="D282" s="439"/>
      <c r="E282" s="439"/>
    </row>
    <row r="283" spans="1:5" x14ac:dyDescent="0.25">
      <c r="A283" s="439"/>
      <c r="B283" s="439"/>
      <c r="C283" s="439"/>
      <c r="D283" s="439"/>
      <c r="E283" s="439"/>
    </row>
    <row r="284" spans="1:5" x14ac:dyDescent="0.25">
      <c r="A284" s="439"/>
      <c r="B284" s="439"/>
      <c r="C284" s="439"/>
      <c r="D284" s="439"/>
      <c r="E284" s="439"/>
    </row>
    <row r="285" spans="1:5" x14ac:dyDescent="0.25">
      <c r="A285" s="439"/>
      <c r="B285" s="439"/>
      <c r="C285" s="439"/>
      <c r="D285" s="439"/>
      <c r="E285" s="439"/>
    </row>
    <row r="286" spans="1:5" x14ac:dyDescent="0.25">
      <c r="A286" s="439"/>
      <c r="B286" s="439"/>
      <c r="C286" s="439"/>
      <c r="D286" s="439"/>
      <c r="E286" s="439"/>
    </row>
    <row r="287" spans="1:5" x14ac:dyDescent="0.25">
      <c r="A287" s="439"/>
      <c r="B287" s="439"/>
      <c r="C287" s="439"/>
      <c r="D287" s="439"/>
      <c r="E287" s="439"/>
    </row>
    <row r="288" spans="1:5" x14ac:dyDescent="0.25">
      <c r="A288" s="439"/>
      <c r="B288" s="439"/>
      <c r="C288" s="439"/>
      <c r="D288" s="439"/>
      <c r="E288" s="439"/>
    </row>
    <row r="289" spans="1:5" x14ac:dyDescent="0.25">
      <c r="A289" s="439"/>
      <c r="B289" s="439"/>
      <c r="C289" s="439"/>
      <c r="D289" s="439"/>
      <c r="E289" s="439"/>
    </row>
    <row r="290" spans="1:5" x14ac:dyDescent="0.25">
      <c r="A290" s="439"/>
      <c r="B290" s="439"/>
      <c r="C290" s="439"/>
      <c r="D290" s="439"/>
      <c r="E290" s="439"/>
    </row>
    <row r="291" spans="1:5" x14ac:dyDescent="0.25">
      <c r="A291" s="439"/>
      <c r="B291" s="439"/>
      <c r="C291" s="439"/>
      <c r="D291" s="439"/>
      <c r="E291" s="439"/>
    </row>
    <row r="292" spans="1:5" x14ac:dyDescent="0.25">
      <c r="A292" s="439"/>
      <c r="B292" s="439"/>
      <c r="C292" s="439"/>
      <c r="D292" s="439"/>
      <c r="E292" s="439"/>
    </row>
    <row r="293" spans="1:5" x14ac:dyDescent="0.25">
      <c r="A293" s="439"/>
      <c r="B293" s="439"/>
      <c r="C293" s="439"/>
      <c r="D293" s="439"/>
      <c r="E293" s="439"/>
    </row>
    <row r="294" spans="1:5" x14ac:dyDescent="0.25">
      <c r="A294" s="439"/>
      <c r="B294" s="439"/>
      <c r="C294" s="439"/>
      <c r="D294" s="439"/>
      <c r="E294" s="439"/>
    </row>
    <row r="295" spans="1:5" x14ac:dyDescent="0.25">
      <c r="A295" s="439"/>
      <c r="B295" s="439"/>
      <c r="C295" s="439"/>
      <c r="D295" s="439"/>
      <c r="E295" s="439"/>
    </row>
    <row r="296" spans="1:5" x14ac:dyDescent="0.25">
      <c r="A296" s="439"/>
      <c r="B296" s="439"/>
      <c r="C296" s="439"/>
      <c r="D296" s="439"/>
      <c r="E296" s="439"/>
    </row>
    <row r="297" spans="1:5" x14ac:dyDescent="0.25">
      <c r="A297" s="439"/>
      <c r="B297" s="439"/>
      <c r="C297" s="439"/>
      <c r="D297" s="439"/>
      <c r="E297" s="439"/>
    </row>
    <row r="298" spans="1:5" x14ac:dyDescent="0.25">
      <c r="A298" s="439"/>
      <c r="B298" s="439"/>
      <c r="C298" s="439"/>
      <c r="D298" s="439"/>
      <c r="E298" s="439"/>
    </row>
    <row r="299" spans="1:5" x14ac:dyDescent="0.25">
      <c r="A299" s="439"/>
      <c r="B299" s="439"/>
      <c r="C299" s="439"/>
      <c r="D299" s="439"/>
      <c r="E299" s="439"/>
    </row>
    <row r="300" spans="1:5" x14ac:dyDescent="0.25">
      <c r="A300" s="439"/>
      <c r="B300" s="439"/>
      <c r="C300" s="439"/>
      <c r="D300" s="439"/>
      <c r="E300" s="439"/>
    </row>
    <row r="301" spans="1:5" x14ac:dyDescent="0.25">
      <c r="A301" s="439"/>
      <c r="B301" s="439"/>
      <c r="C301" s="439"/>
      <c r="D301" s="439"/>
      <c r="E301" s="439"/>
    </row>
    <row r="302" spans="1:5" x14ac:dyDescent="0.25">
      <c r="A302" s="439"/>
      <c r="B302" s="439"/>
      <c r="C302" s="439"/>
      <c r="D302" s="439"/>
      <c r="E302" s="439"/>
    </row>
    <row r="303" spans="1:5" x14ac:dyDescent="0.25">
      <c r="A303" s="439"/>
      <c r="B303" s="439"/>
      <c r="C303" s="439"/>
      <c r="D303" s="439"/>
      <c r="E303" s="439"/>
    </row>
    <row r="304" spans="1:5" x14ac:dyDescent="0.25">
      <c r="A304" s="439"/>
      <c r="B304" s="439"/>
      <c r="C304" s="439"/>
      <c r="D304" s="439"/>
      <c r="E304" s="439"/>
    </row>
    <row r="305" spans="1:5" x14ac:dyDescent="0.25">
      <c r="A305" s="439"/>
      <c r="B305" s="439"/>
      <c r="C305" s="439"/>
      <c r="D305" s="439"/>
      <c r="E305" s="439"/>
    </row>
    <row r="306" spans="1:5" x14ac:dyDescent="0.25">
      <c r="A306" s="439"/>
      <c r="B306" s="439"/>
      <c r="C306" s="439"/>
      <c r="D306" s="439"/>
      <c r="E306" s="439"/>
    </row>
    <row r="307" spans="1:5" x14ac:dyDescent="0.25">
      <c r="A307" s="439"/>
      <c r="B307" s="439"/>
      <c r="C307" s="439"/>
      <c r="D307" s="439"/>
      <c r="E307" s="439"/>
    </row>
    <row r="308" spans="1:5" x14ac:dyDescent="0.25">
      <c r="A308" s="439"/>
      <c r="B308" s="439"/>
      <c r="C308" s="439"/>
      <c r="D308" s="439"/>
      <c r="E308" s="439"/>
    </row>
    <row r="309" spans="1:5" x14ac:dyDescent="0.25">
      <c r="A309" s="439"/>
      <c r="B309" s="439"/>
      <c r="C309" s="439"/>
      <c r="D309" s="439"/>
      <c r="E309" s="439"/>
    </row>
    <row r="310" spans="1:5" x14ac:dyDescent="0.25">
      <c r="A310" s="439"/>
      <c r="B310" s="439"/>
      <c r="C310" s="439"/>
      <c r="D310" s="439"/>
      <c r="E310" s="439"/>
    </row>
    <row r="311" spans="1:5" x14ac:dyDescent="0.25">
      <c r="A311" s="439"/>
      <c r="B311" s="439"/>
      <c r="C311" s="439"/>
      <c r="D311" s="439"/>
      <c r="E311" s="439"/>
    </row>
    <row r="312" spans="1:5" x14ac:dyDescent="0.25">
      <c r="A312" s="439"/>
      <c r="B312" s="439"/>
      <c r="C312" s="439"/>
      <c r="D312" s="439"/>
      <c r="E312" s="439"/>
    </row>
    <row r="313" spans="1:5" x14ac:dyDescent="0.25">
      <c r="A313" s="439"/>
      <c r="B313" s="439"/>
      <c r="C313" s="439"/>
      <c r="D313" s="439"/>
      <c r="E313" s="439"/>
    </row>
    <row r="314" spans="1:5" x14ac:dyDescent="0.25">
      <c r="A314" s="439"/>
      <c r="B314" s="439"/>
      <c r="C314" s="439"/>
      <c r="D314" s="439"/>
      <c r="E314" s="439"/>
    </row>
    <row r="315" spans="1:5" x14ac:dyDescent="0.25">
      <c r="A315" s="439"/>
      <c r="B315" s="439"/>
      <c r="C315" s="439"/>
      <c r="D315" s="439"/>
      <c r="E315" s="439"/>
    </row>
    <row r="316" spans="1:5" x14ac:dyDescent="0.25">
      <c r="A316" s="439"/>
      <c r="B316" s="439"/>
      <c r="C316" s="439"/>
      <c r="D316" s="439"/>
      <c r="E316" s="439"/>
    </row>
    <row r="317" spans="1:5" x14ac:dyDescent="0.25">
      <c r="A317" s="439"/>
      <c r="B317" s="439"/>
      <c r="C317" s="439"/>
      <c r="D317" s="439"/>
      <c r="E317" s="439"/>
    </row>
    <row r="318" spans="1:5" x14ac:dyDescent="0.25">
      <c r="A318" s="439"/>
      <c r="B318" s="439"/>
      <c r="C318" s="439"/>
      <c r="D318" s="439"/>
      <c r="E318" s="439"/>
    </row>
    <row r="319" spans="1:5" x14ac:dyDescent="0.25">
      <c r="A319" s="439"/>
      <c r="B319" s="439"/>
      <c r="C319" s="439"/>
      <c r="D319" s="439"/>
      <c r="E319" s="439"/>
    </row>
    <row r="320" spans="1:5" x14ac:dyDescent="0.25">
      <c r="A320" s="439"/>
      <c r="B320" s="439"/>
      <c r="C320" s="439"/>
      <c r="D320" s="439"/>
      <c r="E320" s="439"/>
    </row>
    <row r="321" spans="1:5" x14ac:dyDescent="0.25">
      <c r="A321" s="439"/>
      <c r="B321" s="439"/>
      <c r="C321" s="439"/>
      <c r="D321" s="439"/>
      <c r="E321" s="439"/>
    </row>
    <row r="322" spans="1:5" x14ac:dyDescent="0.25">
      <c r="A322" s="439"/>
      <c r="B322" s="439"/>
      <c r="C322" s="439"/>
      <c r="D322" s="439"/>
      <c r="E322" s="439"/>
    </row>
    <row r="323" spans="1:5" x14ac:dyDescent="0.25">
      <c r="A323" s="439"/>
      <c r="B323" s="439"/>
      <c r="C323" s="439"/>
      <c r="D323" s="439"/>
      <c r="E323" s="439"/>
    </row>
    <row r="324" spans="1:5" x14ac:dyDescent="0.25">
      <c r="A324" s="439"/>
      <c r="B324" s="439"/>
      <c r="C324" s="439"/>
      <c r="D324" s="439"/>
      <c r="E324" s="439"/>
    </row>
    <row r="325" spans="1:5" x14ac:dyDescent="0.25">
      <c r="A325" s="439"/>
      <c r="B325" s="439"/>
      <c r="C325" s="439"/>
      <c r="D325" s="439"/>
      <c r="E325" s="439"/>
    </row>
    <row r="326" spans="1:5" x14ac:dyDescent="0.25">
      <c r="A326" s="439"/>
      <c r="B326" s="439"/>
      <c r="C326" s="439"/>
      <c r="D326" s="439"/>
      <c r="E326" s="439"/>
    </row>
    <row r="327" spans="1:5" x14ac:dyDescent="0.25">
      <c r="A327" s="439"/>
      <c r="B327" s="439"/>
      <c r="C327" s="439"/>
      <c r="D327" s="439"/>
      <c r="E327" s="439"/>
    </row>
    <row r="328" spans="1:5" x14ac:dyDescent="0.25">
      <c r="A328" s="439"/>
      <c r="B328" s="439"/>
      <c r="C328" s="439"/>
      <c r="D328" s="439"/>
      <c r="E328" s="439"/>
    </row>
    <row r="329" spans="1:5" x14ac:dyDescent="0.25">
      <c r="A329" s="439"/>
      <c r="B329" s="439"/>
      <c r="C329" s="439"/>
      <c r="D329" s="439"/>
      <c r="E329" s="439"/>
    </row>
    <row r="330" spans="1:5" x14ac:dyDescent="0.25">
      <c r="A330" s="439"/>
      <c r="B330" s="439"/>
      <c r="C330" s="439"/>
      <c r="D330" s="439"/>
      <c r="E330" s="439"/>
    </row>
    <row r="331" spans="1:5" x14ac:dyDescent="0.25">
      <c r="A331" s="439"/>
      <c r="B331" s="439"/>
      <c r="C331" s="439"/>
      <c r="D331" s="439"/>
      <c r="E331" s="439"/>
    </row>
    <row r="332" spans="1:5" x14ac:dyDescent="0.25">
      <c r="A332" s="439"/>
      <c r="B332" s="439"/>
      <c r="C332" s="439"/>
      <c r="D332" s="439"/>
      <c r="E332" s="439"/>
    </row>
    <row r="333" spans="1:5" x14ac:dyDescent="0.25">
      <c r="A333" s="439"/>
      <c r="B333" s="439"/>
      <c r="C333" s="439"/>
      <c r="D333" s="439"/>
      <c r="E333" s="439"/>
    </row>
    <row r="334" spans="1:5" x14ac:dyDescent="0.25">
      <c r="A334" s="439"/>
      <c r="B334" s="439"/>
      <c r="C334" s="439"/>
      <c r="D334" s="439"/>
      <c r="E334" s="439"/>
    </row>
    <row r="335" spans="1:5" x14ac:dyDescent="0.25">
      <c r="A335" s="439"/>
      <c r="B335" s="439"/>
      <c r="C335" s="439"/>
      <c r="D335" s="439"/>
      <c r="E335" s="439"/>
    </row>
    <row r="336" spans="1:5" x14ac:dyDescent="0.25">
      <c r="A336" s="439"/>
      <c r="B336" s="439"/>
      <c r="C336" s="439"/>
      <c r="D336" s="439"/>
      <c r="E336" s="439"/>
    </row>
    <row r="337" spans="1:5" x14ac:dyDescent="0.25">
      <c r="A337" s="439"/>
      <c r="B337" s="439"/>
      <c r="C337" s="439"/>
      <c r="D337" s="439"/>
      <c r="E337" s="439"/>
    </row>
    <row r="338" spans="1:5" x14ac:dyDescent="0.25">
      <c r="A338" s="439"/>
      <c r="B338" s="439"/>
      <c r="C338" s="439"/>
      <c r="D338" s="439"/>
      <c r="E338" s="439"/>
    </row>
    <row r="339" spans="1:5" x14ac:dyDescent="0.25">
      <c r="A339" s="439"/>
      <c r="B339" s="439"/>
      <c r="C339" s="439"/>
      <c r="D339" s="439"/>
      <c r="E339" s="439"/>
    </row>
    <row r="340" spans="1:5" x14ac:dyDescent="0.25">
      <c r="A340" s="439"/>
      <c r="B340" s="439"/>
      <c r="C340" s="439"/>
      <c r="D340" s="439"/>
      <c r="E340" s="439"/>
    </row>
    <row r="341" spans="1:5" x14ac:dyDescent="0.25">
      <c r="A341" s="439"/>
      <c r="B341" s="439"/>
      <c r="C341" s="439"/>
      <c r="D341" s="439"/>
      <c r="E341" s="439"/>
    </row>
    <row r="342" spans="1:5" x14ac:dyDescent="0.25">
      <c r="A342" s="439"/>
      <c r="B342" s="439"/>
      <c r="C342" s="439"/>
      <c r="D342" s="439"/>
      <c r="E342" s="439"/>
    </row>
    <row r="343" spans="1:5" x14ac:dyDescent="0.25">
      <c r="A343" s="439"/>
      <c r="B343" s="439"/>
      <c r="C343" s="439"/>
      <c r="D343" s="439"/>
      <c r="E343" s="439"/>
    </row>
    <row r="344" spans="1:5" x14ac:dyDescent="0.25">
      <c r="A344" s="439"/>
      <c r="B344" s="439"/>
      <c r="C344" s="439"/>
      <c r="D344" s="439"/>
      <c r="E344" s="439"/>
    </row>
    <row r="345" spans="1:5" x14ac:dyDescent="0.25">
      <c r="A345" s="439"/>
      <c r="B345" s="439"/>
      <c r="C345" s="439"/>
      <c r="D345" s="439"/>
      <c r="E345" s="439"/>
    </row>
    <row r="346" spans="1:5" x14ac:dyDescent="0.25">
      <c r="A346" s="439"/>
      <c r="B346" s="439"/>
      <c r="C346" s="439"/>
      <c r="D346" s="439"/>
      <c r="E346" s="439"/>
    </row>
    <row r="347" spans="1:5" x14ac:dyDescent="0.25">
      <c r="A347" s="439"/>
      <c r="B347" s="439"/>
      <c r="C347" s="439"/>
      <c r="D347" s="439"/>
      <c r="E347" s="439"/>
    </row>
    <row r="348" spans="1:5" x14ac:dyDescent="0.25">
      <c r="A348" s="439"/>
      <c r="B348" s="439"/>
      <c r="C348" s="439"/>
      <c r="D348" s="439"/>
      <c r="E348" s="439"/>
    </row>
    <row r="349" spans="1:5" x14ac:dyDescent="0.25">
      <c r="A349" s="439"/>
      <c r="B349" s="439"/>
      <c r="C349" s="439"/>
      <c r="D349" s="439"/>
      <c r="E349" s="439"/>
    </row>
    <row r="350" spans="1:5" x14ac:dyDescent="0.25">
      <c r="A350" s="439"/>
      <c r="B350" s="439"/>
      <c r="C350" s="439"/>
      <c r="D350" s="439"/>
      <c r="E350" s="439"/>
    </row>
    <row r="351" spans="1:5" x14ac:dyDescent="0.25">
      <c r="A351" s="439"/>
      <c r="B351" s="439"/>
      <c r="C351" s="439"/>
      <c r="D351" s="439"/>
      <c r="E351" s="439"/>
    </row>
    <row r="352" spans="1:5" x14ac:dyDescent="0.25">
      <c r="A352" s="439"/>
      <c r="B352" s="439"/>
      <c r="C352" s="439"/>
      <c r="D352" s="439"/>
      <c r="E352" s="439"/>
    </row>
    <row r="353" spans="1:5" x14ac:dyDescent="0.25">
      <c r="A353" s="439"/>
      <c r="B353" s="439"/>
      <c r="C353" s="439"/>
      <c r="D353" s="439"/>
      <c r="E353" s="439"/>
    </row>
    <row r="354" spans="1:5" x14ac:dyDescent="0.25">
      <c r="A354" s="439"/>
      <c r="B354" s="439"/>
      <c r="C354" s="439"/>
      <c r="D354" s="439"/>
      <c r="E354" s="439"/>
    </row>
    <row r="355" spans="1:5" x14ac:dyDescent="0.25">
      <c r="A355" s="439"/>
      <c r="B355" s="439"/>
      <c r="C355" s="439"/>
      <c r="D355" s="439"/>
      <c r="E355" s="439"/>
    </row>
    <row r="356" spans="1:5" x14ac:dyDescent="0.25">
      <c r="A356" s="439"/>
      <c r="B356" s="439"/>
      <c r="C356" s="439"/>
      <c r="D356" s="439"/>
      <c r="E356" s="439"/>
    </row>
    <row r="357" spans="1:5" x14ac:dyDescent="0.25">
      <c r="A357" s="439"/>
      <c r="B357" s="439"/>
      <c r="C357" s="439"/>
      <c r="D357" s="439"/>
      <c r="E357" s="439"/>
    </row>
    <row r="358" spans="1:5" x14ac:dyDescent="0.25">
      <c r="A358" s="439"/>
      <c r="B358" s="439"/>
      <c r="C358" s="439"/>
      <c r="D358" s="439"/>
      <c r="E358" s="439"/>
    </row>
    <row r="359" spans="1:5" x14ac:dyDescent="0.25">
      <c r="A359" s="439"/>
      <c r="B359" s="439"/>
      <c r="C359" s="439"/>
      <c r="D359" s="439"/>
      <c r="E359" s="439"/>
    </row>
    <row r="360" spans="1:5" x14ac:dyDescent="0.25">
      <c r="A360" s="439"/>
      <c r="B360" s="439"/>
      <c r="C360" s="439"/>
      <c r="D360" s="439"/>
      <c r="E360" s="439"/>
    </row>
    <row r="361" spans="1:5" x14ac:dyDescent="0.25">
      <c r="A361" s="439"/>
      <c r="B361" s="439"/>
      <c r="C361" s="439"/>
      <c r="D361" s="439"/>
      <c r="E361" s="439"/>
    </row>
    <row r="362" spans="1:5" x14ac:dyDescent="0.25">
      <c r="A362" s="439"/>
      <c r="B362" s="439"/>
      <c r="C362" s="439"/>
      <c r="D362" s="439"/>
      <c r="E362" s="439"/>
    </row>
    <row r="363" spans="1:5" x14ac:dyDescent="0.25">
      <c r="A363" s="439"/>
      <c r="B363" s="439"/>
      <c r="C363" s="439"/>
      <c r="D363" s="439"/>
      <c r="E363" s="439"/>
    </row>
    <row r="364" spans="1:5" x14ac:dyDescent="0.25">
      <c r="A364" s="439"/>
      <c r="B364" s="439"/>
      <c r="C364" s="439"/>
      <c r="D364" s="439"/>
      <c r="E364" s="439"/>
    </row>
    <row r="365" spans="1:5" x14ac:dyDescent="0.25">
      <c r="A365" s="439"/>
      <c r="B365" s="439"/>
      <c r="C365" s="439"/>
      <c r="D365" s="439"/>
      <c r="E365" s="439"/>
    </row>
    <row r="366" spans="1:5" x14ac:dyDescent="0.25">
      <c r="A366" s="439"/>
      <c r="B366" s="439"/>
      <c r="C366" s="439"/>
      <c r="D366" s="439"/>
      <c r="E366" s="439"/>
    </row>
    <row r="367" spans="1:5" x14ac:dyDescent="0.25">
      <c r="A367" s="439"/>
      <c r="B367" s="439"/>
      <c r="C367" s="439"/>
      <c r="D367" s="439"/>
      <c r="E367" s="439"/>
    </row>
    <row r="368" spans="1:5" x14ac:dyDescent="0.25">
      <c r="A368" s="439"/>
      <c r="B368" s="439"/>
      <c r="C368" s="439"/>
      <c r="D368" s="439"/>
      <c r="E368" s="439"/>
    </row>
    <row r="369" spans="1:5" x14ac:dyDescent="0.25">
      <c r="A369" s="439"/>
      <c r="B369" s="439"/>
      <c r="C369" s="439"/>
      <c r="D369" s="439"/>
      <c r="E369" s="439"/>
    </row>
    <row r="370" spans="1:5" x14ac:dyDescent="0.25">
      <c r="A370" s="439"/>
      <c r="B370" s="439"/>
      <c r="C370" s="439"/>
      <c r="D370" s="439"/>
      <c r="E370" s="439"/>
    </row>
    <row r="371" spans="1:5" x14ac:dyDescent="0.25">
      <c r="A371" s="439"/>
      <c r="B371" s="439"/>
      <c r="C371" s="439"/>
      <c r="D371" s="439"/>
      <c r="E371" s="439"/>
    </row>
    <row r="372" spans="1:5" x14ac:dyDescent="0.25">
      <c r="A372" s="439"/>
      <c r="B372" s="439"/>
      <c r="C372" s="439"/>
      <c r="D372" s="439"/>
      <c r="E372" s="439"/>
    </row>
    <row r="373" spans="1:5" x14ac:dyDescent="0.25">
      <c r="A373" s="439"/>
      <c r="B373" s="439"/>
      <c r="C373" s="439"/>
      <c r="D373" s="439"/>
      <c r="E373" s="439"/>
    </row>
    <row r="374" spans="1:5" x14ac:dyDescent="0.25">
      <c r="A374" s="439"/>
      <c r="B374" s="439"/>
      <c r="C374" s="439"/>
      <c r="D374" s="439"/>
      <c r="E374" s="439"/>
    </row>
    <row r="375" spans="1:5" x14ac:dyDescent="0.25">
      <c r="A375" s="439"/>
      <c r="B375" s="439"/>
      <c r="C375" s="439"/>
      <c r="D375" s="439"/>
      <c r="E375" s="439"/>
    </row>
    <row r="376" spans="1:5" x14ac:dyDescent="0.25">
      <c r="A376" s="439"/>
      <c r="B376" s="439"/>
      <c r="C376" s="439"/>
      <c r="D376" s="439"/>
      <c r="E376" s="439"/>
    </row>
    <row r="377" spans="1:5" x14ac:dyDescent="0.25">
      <c r="A377" s="439"/>
      <c r="B377" s="439"/>
      <c r="C377" s="439"/>
      <c r="D377" s="439"/>
      <c r="E377" s="439"/>
    </row>
    <row r="378" spans="1:5" x14ac:dyDescent="0.25">
      <c r="A378" s="439"/>
      <c r="B378" s="439"/>
      <c r="C378" s="439"/>
      <c r="D378" s="439"/>
      <c r="E378" s="439"/>
    </row>
    <row r="379" spans="1:5" x14ac:dyDescent="0.25">
      <c r="A379" s="439"/>
      <c r="B379" s="439"/>
      <c r="C379" s="439"/>
      <c r="D379" s="439"/>
      <c r="E379" s="439"/>
    </row>
    <row r="380" spans="1:5" x14ac:dyDescent="0.25">
      <c r="A380" s="439"/>
      <c r="B380" s="439"/>
      <c r="C380" s="439"/>
      <c r="D380" s="439"/>
      <c r="E380" s="439"/>
    </row>
    <row r="381" spans="1:5" x14ac:dyDescent="0.25">
      <c r="A381" s="439"/>
      <c r="B381" s="439"/>
      <c r="C381" s="439"/>
      <c r="D381" s="439"/>
      <c r="E381" s="439"/>
    </row>
    <row r="382" spans="1:5" x14ac:dyDescent="0.25">
      <c r="A382" s="439"/>
      <c r="B382" s="439"/>
      <c r="C382" s="439"/>
      <c r="D382" s="439"/>
      <c r="E382" s="439"/>
    </row>
    <row r="383" spans="1:5" x14ac:dyDescent="0.25">
      <c r="A383" s="439"/>
      <c r="B383" s="439"/>
      <c r="C383" s="439"/>
      <c r="D383" s="439"/>
      <c r="E383" s="439"/>
    </row>
    <row r="384" spans="1:5" x14ac:dyDescent="0.25">
      <c r="A384" s="439"/>
      <c r="B384" s="439"/>
      <c r="C384" s="439"/>
      <c r="D384" s="439"/>
      <c r="E384" s="439"/>
    </row>
    <row r="385" spans="1:5" x14ac:dyDescent="0.25">
      <c r="A385" s="439"/>
      <c r="B385" s="439"/>
      <c r="C385" s="439"/>
      <c r="D385" s="439"/>
      <c r="E385" s="439"/>
    </row>
    <row r="386" spans="1:5" x14ac:dyDescent="0.25">
      <c r="A386" s="439"/>
      <c r="B386" s="439"/>
      <c r="C386" s="439"/>
      <c r="D386" s="439"/>
      <c r="E386" s="439"/>
    </row>
    <row r="387" spans="1:5" x14ac:dyDescent="0.25">
      <c r="A387" s="439"/>
      <c r="B387" s="439"/>
      <c r="C387" s="439"/>
      <c r="D387" s="439"/>
      <c r="E387" s="439"/>
    </row>
    <row r="388" spans="1:5" x14ac:dyDescent="0.25">
      <c r="A388" s="439"/>
      <c r="B388" s="439"/>
      <c r="C388" s="439"/>
      <c r="D388" s="439"/>
      <c r="E388" s="439"/>
    </row>
    <row r="389" spans="1:5" x14ac:dyDescent="0.25">
      <c r="A389" s="439"/>
      <c r="B389" s="439"/>
      <c r="C389" s="439"/>
      <c r="D389" s="439"/>
      <c r="E389" s="439"/>
    </row>
    <row r="390" spans="1:5" x14ac:dyDescent="0.25">
      <c r="A390" s="439"/>
      <c r="B390" s="439"/>
      <c r="C390" s="439"/>
      <c r="D390" s="439"/>
      <c r="E390" s="439"/>
    </row>
    <row r="391" spans="1:5" x14ac:dyDescent="0.25">
      <c r="A391" s="439"/>
      <c r="B391" s="439"/>
      <c r="C391" s="439"/>
      <c r="D391" s="439"/>
      <c r="E391" s="439"/>
    </row>
    <row r="392" spans="1:5" x14ac:dyDescent="0.25">
      <c r="A392" s="439"/>
      <c r="B392" s="439"/>
      <c r="C392" s="439"/>
      <c r="D392" s="439"/>
      <c r="E392" s="439"/>
    </row>
    <row r="393" spans="1:5" x14ac:dyDescent="0.25">
      <c r="A393" s="439"/>
      <c r="B393" s="439"/>
      <c r="C393" s="439"/>
      <c r="D393" s="439"/>
      <c r="E393" s="439"/>
    </row>
    <row r="394" spans="1:5" x14ac:dyDescent="0.25">
      <c r="A394" s="439"/>
      <c r="B394" s="439"/>
      <c r="C394" s="439"/>
      <c r="D394" s="439"/>
      <c r="E394" s="439"/>
    </row>
    <row r="395" spans="1:5" x14ac:dyDescent="0.25">
      <c r="A395" s="439"/>
      <c r="B395" s="439"/>
      <c r="C395" s="439"/>
      <c r="D395" s="439"/>
      <c r="E395" s="439"/>
    </row>
    <row r="396" spans="1:5" x14ac:dyDescent="0.25">
      <c r="A396" s="439"/>
      <c r="B396" s="439"/>
      <c r="C396" s="439"/>
      <c r="D396" s="439"/>
      <c r="E396" s="439"/>
    </row>
    <row r="397" spans="1:5" x14ac:dyDescent="0.25">
      <c r="A397" s="439"/>
      <c r="B397" s="439"/>
      <c r="C397" s="439"/>
      <c r="D397" s="439"/>
      <c r="E397" s="439"/>
    </row>
    <row r="398" spans="1:5" x14ac:dyDescent="0.25">
      <c r="A398" s="439"/>
      <c r="B398" s="439"/>
      <c r="C398" s="439"/>
      <c r="D398" s="439"/>
      <c r="E398" s="439"/>
    </row>
    <row r="399" spans="1:5" x14ac:dyDescent="0.25">
      <c r="A399" s="439"/>
      <c r="B399" s="439"/>
      <c r="C399" s="439"/>
      <c r="D399" s="439"/>
      <c r="E399" s="439"/>
    </row>
    <row r="400" spans="1:5" x14ac:dyDescent="0.25">
      <c r="A400" s="439"/>
      <c r="B400" s="439"/>
      <c r="C400" s="439"/>
      <c r="D400" s="439"/>
      <c r="E400" s="439"/>
    </row>
    <row r="401" spans="1:5" x14ac:dyDescent="0.25">
      <c r="A401" s="439"/>
      <c r="B401" s="439"/>
      <c r="C401" s="439"/>
      <c r="D401" s="439"/>
      <c r="E401" s="439"/>
    </row>
    <row r="402" spans="1:5" x14ac:dyDescent="0.25">
      <c r="A402" s="439"/>
      <c r="B402" s="439"/>
      <c r="C402" s="439"/>
      <c r="D402" s="439"/>
      <c r="E402" s="439"/>
    </row>
    <row r="403" spans="1:5" x14ac:dyDescent="0.25">
      <c r="A403" s="439"/>
      <c r="B403" s="439"/>
      <c r="C403" s="439"/>
      <c r="D403" s="439"/>
      <c r="E403" s="439"/>
    </row>
    <row r="404" spans="1:5" x14ac:dyDescent="0.25">
      <c r="A404" s="439"/>
      <c r="B404" s="439"/>
      <c r="C404" s="439"/>
      <c r="D404" s="439"/>
      <c r="E404" s="439"/>
    </row>
    <row r="405" spans="1:5" x14ac:dyDescent="0.25">
      <c r="A405" s="439"/>
      <c r="B405" s="439"/>
      <c r="C405" s="439"/>
      <c r="D405" s="439"/>
      <c r="E405" s="439"/>
    </row>
    <row r="406" spans="1:5" x14ac:dyDescent="0.25">
      <c r="A406" s="439"/>
      <c r="B406" s="439"/>
      <c r="C406" s="439"/>
      <c r="D406" s="439"/>
      <c r="E406" s="439"/>
    </row>
    <row r="407" spans="1:5" x14ac:dyDescent="0.25">
      <c r="A407" s="439"/>
      <c r="B407" s="439"/>
      <c r="C407" s="439"/>
      <c r="D407" s="439"/>
      <c r="E407" s="439"/>
    </row>
    <row r="408" spans="1:5" x14ac:dyDescent="0.25">
      <c r="A408" s="439"/>
      <c r="B408" s="439"/>
      <c r="C408" s="439"/>
      <c r="D408" s="439"/>
      <c r="E408" s="439"/>
    </row>
    <row r="409" spans="1:5" x14ac:dyDescent="0.25">
      <c r="A409" s="439"/>
      <c r="B409" s="439"/>
      <c r="C409" s="439"/>
      <c r="D409" s="439"/>
      <c r="E409" s="439"/>
    </row>
    <row r="410" spans="1:5" x14ac:dyDescent="0.25">
      <c r="A410" s="439"/>
      <c r="B410" s="439"/>
      <c r="C410" s="439"/>
      <c r="D410" s="439"/>
      <c r="E410" s="439"/>
    </row>
    <row r="411" spans="1:5" x14ac:dyDescent="0.25">
      <c r="A411" s="439"/>
      <c r="B411" s="439"/>
      <c r="C411" s="439"/>
      <c r="D411" s="439"/>
      <c r="E411" s="439"/>
    </row>
    <row r="412" spans="1:5" x14ac:dyDescent="0.25">
      <c r="A412" s="439"/>
      <c r="B412" s="439"/>
      <c r="C412" s="439"/>
      <c r="D412" s="439"/>
      <c r="E412" s="439"/>
    </row>
    <row r="413" spans="1:5" x14ac:dyDescent="0.25">
      <c r="A413" s="439"/>
      <c r="B413" s="439"/>
      <c r="C413" s="439"/>
      <c r="D413" s="439"/>
      <c r="E413" s="439"/>
    </row>
    <row r="414" spans="1:5" x14ac:dyDescent="0.25">
      <c r="A414" s="439"/>
      <c r="B414" s="439"/>
      <c r="C414" s="439"/>
      <c r="D414" s="439"/>
      <c r="E414" s="439"/>
    </row>
    <row r="415" spans="1:5" x14ac:dyDescent="0.25">
      <c r="A415" s="439"/>
      <c r="B415" s="439"/>
      <c r="C415" s="439"/>
      <c r="D415" s="439"/>
      <c r="E415" s="439"/>
    </row>
    <row r="416" spans="1:5" x14ac:dyDescent="0.25">
      <c r="A416" s="439"/>
      <c r="B416" s="439"/>
      <c r="C416" s="439"/>
      <c r="D416" s="439"/>
      <c r="E416" s="439"/>
    </row>
    <row r="417" spans="1:5" x14ac:dyDescent="0.25">
      <c r="A417" s="439"/>
      <c r="B417" s="439"/>
      <c r="C417" s="439"/>
      <c r="D417" s="439"/>
      <c r="E417" s="439"/>
    </row>
    <row r="418" spans="1:5" x14ac:dyDescent="0.25">
      <c r="A418" s="439"/>
      <c r="B418" s="439"/>
      <c r="C418" s="439"/>
      <c r="D418" s="439"/>
      <c r="E418" s="439"/>
    </row>
    <row r="419" spans="1:5" x14ac:dyDescent="0.25">
      <c r="A419" s="439"/>
      <c r="B419" s="439"/>
      <c r="C419" s="439"/>
      <c r="D419" s="439"/>
      <c r="E419" s="439"/>
    </row>
    <row r="420" spans="1:5" x14ac:dyDescent="0.25">
      <c r="A420" s="439"/>
      <c r="B420" s="439"/>
      <c r="C420" s="439"/>
      <c r="D420" s="439"/>
      <c r="E420" s="439"/>
    </row>
    <row r="421" spans="1:5" x14ac:dyDescent="0.25">
      <c r="A421" s="439"/>
      <c r="B421" s="439"/>
      <c r="C421" s="439"/>
      <c r="D421" s="439"/>
      <c r="E421" s="439"/>
    </row>
    <row r="422" spans="1:5" x14ac:dyDescent="0.25">
      <c r="A422" s="439"/>
      <c r="B422" s="439"/>
      <c r="C422" s="439"/>
      <c r="D422" s="439"/>
      <c r="E422" s="439"/>
    </row>
    <row r="423" spans="1:5" x14ac:dyDescent="0.25">
      <c r="A423" s="439"/>
      <c r="B423" s="439"/>
      <c r="C423" s="439"/>
      <c r="D423" s="439"/>
      <c r="E423" s="439"/>
    </row>
    <row r="424" spans="1:5" x14ac:dyDescent="0.25">
      <c r="A424" s="439"/>
      <c r="B424" s="439"/>
      <c r="C424" s="439"/>
      <c r="D424" s="439"/>
      <c r="E424" s="439"/>
    </row>
    <row r="425" spans="1:5" x14ac:dyDescent="0.25">
      <c r="A425" s="439"/>
      <c r="B425" s="439"/>
      <c r="C425" s="439"/>
      <c r="D425" s="439"/>
      <c r="E425" s="439"/>
    </row>
    <row r="426" spans="1:5" x14ac:dyDescent="0.25">
      <c r="A426" s="439"/>
      <c r="B426" s="439"/>
      <c r="C426" s="439"/>
      <c r="D426" s="439"/>
      <c r="E426" s="439"/>
    </row>
    <row r="427" spans="1:5" x14ac:dyDescent="0.25">
      <c r="A427" s="439"/>
      <c r="B427" s="439"/>
      <c r="C427" s="439"/>
      <c r="D427" s="439"/>
      <c r="E427" s="439"/>
    </row>
    <row r="428" spans="1:5" x14ac:dyDescent="0.25">
      <c r="A428" s="439"/>
      <c r="B428" s="439"/>
      <c r="C428" s="439"/>
      <c r="D428" s="439"/>
      <c r="E428" s="439"/>
    </row>
    <row r="429" spans="1:5" x14ac:dyDescent="0.25">
      <c r="A429" s="439"/>
      <c r="B429" s="439"/>
      <c r="C429" s="439"/>
      <c r="D429" s="439"/>
      <c r="E429" s="439"/>
    </row>
    <row r="430" spans="1:5" x14ac:dyDescent="0.25">
      <c r="A430" s="439"/>
      <c r="B430" s="439"/>
      <c r="C430" s="439"/>
      <c r="D430" s="439"/>
      <c r="E430" s="439"/>
    </row>
    <row r="431" spans="1:5" x14ac:dyDescent="0.25">
      <c r="A431" s="439"/>
      <c r="B431" s="439"/>
      <c r="C431" s="439"/>
      <c r="D431" s="439"/>
      <c r="E431" s="439"/>
    </row>
    <row r="432" spans="1:5" x14ac:dyDescent="0.25">
      <c r="A432" s="439"/>
      <c r="B432" s="439"/>
      <c r="C432" s="439"/>
      <c r="D432" s="439"/>
      <c r="E432" s="439"/>
    </row>
    <row r="433" spans="1:5" x14ac:dyDescent="0.25">
      <c r="A433" s="439"/>
      <c r="B433" s="439"/>
      <c r="C433" s="439"/>
      <c r="D433" s="439"/>
      <c r="E433" s="439"/>
    </row>
    <row r="434" spans="1:5" x14ac:dyDescent="0.25">
      <c r="A434" s="439"/>
      <c r="B434" s="439"/>
      <c r="C434" s="439"/>
      <c r="D434" s="439"/>
      <c r="E434" s="439"/>
    </row>
    <row r="435" spans="1:5" x14ac:dyDescent="0.25">
      <c r="A435" s="439"/>
      <c r="B435" s="439"/>
      <c r="C435" s="439"/>
      <c r="D435" s="439"/>
      <c r="E435" s="439"/>
    </row>
    <row r="436" spans="1:5" x14ac:dyDescent="0.25">
      <c r="A436" s="439"/>
      <c r="B436" s="439"/>
      <c r="C436" s="439"/>
      <c r="D436" s="439"/>
      <c r="E436" s="439"/>
    </row>
    <row r="437" spans="1:5" x14ac:dyDescent="0.25">
      <c r="A437" s="439"/>
      <c r="B437" s="439"/>
      <c r="C437" s="439"/>
      <c r="D437" s="439"/>
      <c r="E437" s="439"/>
    </row>
    <row r="438" spans="1:5" x14ac:dyDescent="0.25">
      <c r="A438" s="439"/>
      <c r="B438" s="439"/>
      <c r="C438" s="439"/>
      <c r="D438" s="439"/>
      <c r="E438" s="439"/>
    </row>
    <row r="439" spans="1:5" x14ac:dyDescent="0.25">
      <c r="A439" s="439"/>
      <c r="B439" s="439"/>
      <c r="C439" s="439"/>
      <c r="D439" s="439"/>
      <c r="E439" s="439"/>
    </row>
    <row r="440" spans="1:5" x14ac:dyDescent="0.25">
      <c r="A440" s="439"/>
      <c r="B440" s="439"/>
      <c r="C440" s="439"/>
      <c r="D440" s="439"/>
      <c r="E440" s="439"/>
    </row>
    <row r="441" spans="1:5" x14ac:dyDescent="0.25">
      <c r="A441" s="439"/>
      <c r="B441" s="439"/>
      <c r="C441" s="439"/>
      <c r="D441" s="439"/>
      <c r="E441" s="439"/>
    </row>
    <row r="442" spans="1:5" x14ac:dyDescent="0.25">
      <c r="A442" s="439"/>
      <c r="B442" s="439"/>
      <c r="C442" s="439"/>
      <c r="D442" s="439"/>
      <c r="E442" s="439"/>
    </row>
    <row r="443" spans="1:5" x14ac:dyDescent="0.25">
      <c r="A443" s="439"/>
      <c r="B443" s="439"/>
      <c r="C443" s="439"/>
      <c r="D443" s="439"/>
      <c r="E443" s="439"/>
    </row>
    <row r="444" spans="1:5" x14ac:dyDescent="0.25">
      <c r="A444" s="439"/>
      <c r="B444" s="439"/>
      <c r="C444" s="439"/>
      <c r="D444" s="439"/>
      <c r="E444" s="439"/>
    </row>
    <row r="445" spans="1:5" x14ac:dyDescent="0.25">
      <c r="A445" s="439"/>
      <c r="B445" s="439"/>
      <c r="C445" s="439"/>
      <c r="D445" s="439"/>
      <c r="E445" s="439"/>
    </row>
    <row r="446" spans="1:5" x14ac:dyDescent="0.25">
      <c r="A446" s="439"/>
      <c r="B446" s="439"/>
      <c r="C446" s="439"/>
      <c r="D446" s="439"/>
      <c r="E446" s="439"/>
    </row>
    <row r="447" spans="1:5" x14ac:dyDescent="0.25">
      <c r="A447" s="439"/>
      <c r="B447" s="439"/>
      <c r="C447" s="439"/>
      <c r="D447" s="439"/>
      <c r="E447" s="439"/>
    </row>
    <row r="448" spans="1:5" x14ac:dyDescent="0.25">
      <c r="A448" s="439"/>
      <c r="B448" s="439"/>
      <c r="C448" s="439"/>
      <c r="D448" s="439"/>
      <c r="E448" s="439"/>
    </row>
    <row r="449" spans="1:5" x14ac:dyDescent="0.25">
      <c r="A449" s="439"/>
      <c r="B449" s="439"/>
      <c r="C449" s="439"/>
      <c r="D449" s="439"/>
      <c r="E449" s="439"/>
    </row>
    <row r="450" spans="1:5" x14ac:dyDescent="0.25">
      <c r="A450" s="439"/>
      <c r="B450" s="439"/>
      <c r="C450" s="439"/>
      <c r="D450" s="439"/>
      <c r="E450" s="439"/>
    </row>
    <row r="451" spans="1:5" x14ac:dyDescent="0.25">
      <c r="A451" s="439"/>
      <c r="B451" s="439"/>
      <c r="C451" s="439"/>
      <c r="D451" s="439"/>
      <c r="E451" s="439"/>
    </row>
    <row r="452" spans="1:5" x14ac:dyDescent="0.25">
      <c r="A452" s="439"/>
      <c r="B452" s="439"/>
      <c r="C452" s="439"/>
      <c r="D452" s="439"/>
      <c r="E452" s="439"/>
    </row>
    <row r="453" spans="1:5" x14ac:dyDescent="0.25">
      <c r="A453" s="439"/>
      <c r="B453" s="439"/>
      <c r="C453" s="439"/>
      <c r="D453" s="439"/>
      <c r="E453" s="439"/>
    </row>
    <row r="454" spans="1:5" x14ac:dyDescent="0.25">
      <c r="A454" s="439"/>
      <c r="B454" s="439"/>
      <c r="C454" s="439"/>
      <c r="D454" s="439"/>
      <c r="E454" s="439"/>
    </row>
    <row r="455" spans="1:5" x14ac:dyDescent="0.25">
      <c r="A455" s="439"/>
      <c r="B455" s="439"/>
      <c r="C455" s="439"/>
      <c r="D455" s="439"/>
      <c r="E455" s="439"/>
    </row>
    <row r="456" spans="1:5" x14ac:dyDescent="0.25">
      <c r="A456" s="439"/>
      <c r="B456" s="439"/>
      <c r="C456" s="439"/>
      <c r="D456" s="439"/>
      <c r="E456" s="439"/>
    </row>
    <row r="457" spans="1:5" x14ac:dyDescent="0.25">
      <c r="A457" s="439"/>
      <c r="B457" s="439"/>
      <c r="C457" s="439"/>
      <c r="D457" s="439"/>
      <c r="E457" s="439"/>
    </row>
    <row r="458" spans="1:5" x14ac:dyDescent="0.25">
      <c r="A458" s="439"/>
      <c r="B458" s="439"/>
      <c r="C458" s="439"/>
      <c r="D458" s="439"/>
      <c r="E458" s="439"/>
    </row>
    <row r="459" spans="1:5" x14ac:dyDescent="0.25">
      <c r="A459" s="439"/>
      <c r="B459" s="439"/>
      <c r="C459" s="439"/>
      <c r="D459" s="439"/>
      <c r="E459" s="439"/>
    </row>
    <row r="460" spans="1:5" x14ac:dyDescent="0.25">
      <c r="A460" s="439"/>
      <c r="B460" s="439"/>
      <c r="C460" s="439"/>
      <c r="D460" s="439"/>
      <c r="E460" s="439"/>
    </row>
    <row r="461" spans="1:5" x14ac:dyDescent="0.25">
      <c r="A461" s="439"/>
      <c r="B461" s="439"/>
      <c r="C461" s="439"/>
      <c r="D461" s="439"/>
      <c r="E461" s="439"/>
    </row>
    <row r="462" spans="1:5" x14ac:dyDescent="0.25">
      <c r="A462" s="439"/>
      <c r="B462" s="439"/>
      <c r="C462" s="439"/>
      <c r="D462" s="439"/>
      <c r="E462" s="439"/>
    </row>
    <row r="463" spans="1:5" x14ac:dyDescent="0.25">
      <c r="A463" s="439"/>
      <c r="B463" s="439"/>
      <c r="C463" s="439"/>
      <c r="D463" s="439"/>
      <c r="E463" s="439"/>
    </row>
    <row r="464" spans="1:5" x14ac:dyDescent="0.25">
      <c r="A464" s="439"/>
      <c r="B464" s="439"/>
      <c r="C464" s="439"/>
      <c r="D464" s="439"/>
      <c r="E464" s="439"/>
    </row>
    <row r="465" spans="1:5" x14ac:dyDescent="0.25">
      <c r="A465" s="439"/>
      <c r="B465" s="439"/>
      <c r="C465" s="439"/>
      <c r="D465" s="439"/>
      <c r="E465" s="439"/>
    </row>
    <row r="466" spans="1:5" x14ac:dyDescent="0.25">
      <c r="A466" s="439"/>
      <c r="B466" s="439"/>
      <c r="C466" s="439"/>
      <c r="D466" s="439"/>
      <c r="E466" s="439"/>
    </row>
    <row r="467" spans="1:5" x14ac:dyDescent="0.25">
      <c r="A467" s="439"/>
      <c r="B467" s="439"/>
      <c r="C467" s="439"/>
      <c r="D467" s="439"/>
      <c r="E467" s="439"/>
    </row>
    <row r="468" spans="1:5" x14ac:dyDescent="0.25">
      <c r="A468" s="439"/>
      <c r="B468" s="439"/>
      <c r="C468" s="439"/>
      <c r="D468" s="439"/>
      <c r="E468" s="439"/>
    </row>
    <row r="469" spans="1:5" x14ac:dyDescent="0.25">
      <c r="A469" s="439"/>
      <c r="B469" s="439"/>
      <c r="C469" s="439"/>
      <c r="D469" s="439"/>
      <c r="E469" s="439"/>
    </row>
    <row r="470" spans="1:5" x14ac:dyDescent="0.25">
      <c r="A470" s="439"/>
      <c r="B470" s="439"/>
      <c r="C470" s="439"/>
      <c r="D470" s="439"/>
      <c r="E470" s="439"/>
    </row>
    <row r="471" spans="1:5" x14ac:dyDescent="0.25">
      <c r="A471" s="439"/>
      <c r="B471" s="439"/>
      <c r="C471" s="439"/>
      <c r="D471" s="439"/>
      <c r="E471" s="439"/>
    </row>
    <row r="472" spans="1:5" x14ac:dyDescent="0.25">
      <c r="A472" s="439"/>
      <c r="B472" s="439"/>
      <c r="C472" s="439"/>
      <c r="D472" s="439"/>
      <c r="E472" s="439"/>
    </row>
    <row r="473" spans="1:5" x14ac:dyDescent="0.25">
      <c r="A473" s="439"/>
      <c r="B473" s="439"/>
      <c r="C473" s="439"/>
      <c r="D473" s="439"/>
      <c r="E473" s="439"/>
    </row>
    <row r="474" spans="1:5" x14ac:dyDescent="0.25">
      <c r="A474" s="439"/>
      <c r="B474" s="439"/>
      <c r="C474" s="439"/>
      <c r="D474" s="439"/>
      <c r="E474" s="439"/>
    </row>
    <row r="475" spans="1:5" x14ac:dyDescent="0.25">
      <c r="A475" s="439"/>
      <c r="B475" s="439"/>
      <c r="C475" s="439"/>
      <c r="D475" s="439"/>
      <c r="E475" s="439"/>
    </row>
    <row r="476" spans="1:5" x14ac:dyDescent="0.25">
      <c r="A476" s="439"/>
      <c r="B476" s="439"/>
      <c r="C476" s="439"/>
      <c r="D476" s="439"/>
      <c r="E476" s="439"/>
    </row>
    <row r="477" spans="1:5" x14ac:dyDescent="0.25">
      <c r="A477" s="439"/>
      <c r="B477" s="439"/>
      <c r="C477" s="439"/>
      <c r="D477" s="439"/>
      <c r="E477" s="439"/>
    </row>
    <row r="478" spans="1:5" x14ac:dyDescent="0.25">
      <c r="A478" s="439"/>
      <c r="B478" s="439"/>
      <c r="C478" s="439"/>
      <c r="D478" s="439"/>
      <c r="E478" s="439"/>
    </row>
    <row r="479" spans="1:5" x14ac:dyDescent="0.25">
      <c r="A479" s="439"/>
      <c r="B479" s="439"/>
      <c r="C479" s="439"/>
      <c r="D479" s="439"/>
      <c r="E479" s="439"/>
    </row>
    <row r="480" spans="1:5" x14ac:dyDescent="0.25">
      <c r="A480" s="439"/>
      <c r="B480" s="439"/>
      <c r="C480" s="439"/>
      <c r="D480" s="439"/>
      <c r="E480" s="439"/>
    </row>
    <row r="481" spans="1:5" x14ac:dyDescent="0.25">
      <c r="A481" s="439"/>
      <c r="B481" s="439"/>
      <c r="C481" s="439"/>
      <c r="D481" s="439"/>
      <c r="E481" s="439"/>
    </row>
    <row r="482" spans="1:5" x14ac:dyDescent="0.25">
      <c r="A482" s="439"/>
      <c r="B482" s="439"/>
      <c r="C482" s="439"/>
      <c r="D482" s="439"/>
      <c r="E482" s="439"/>
    </row>
    <row r="483" spans="1:5" x14ac:dyDescent="0.25">
      <c r="A483" s="439"/>
      <c r="B483" s="439"/>
      <c r="C483" s="439"/>
      <c r="D483" s="439"/>
      <c r="E483" s="439"/>
    </row>
    <row r="484" spans="1:5" x14ac:dyDescent="0.25">
      <c r="A484" s="439"/>
      <c r="B484" s="439"/>
      <c r="C484" s="439"/>
      <c r="D484" s="439"/>
      <c r="E484" s="439"/>
    </row>
    <row r="485" spans="1:5" x14ac:dyDescent="0.25">
      <c r="A485" s="439"/>
      <c r="B485" s="439"/>
      <c r="C485" s="439"/>
      <c r="D485" s="439"/>
      <c r="E485" s="439"/>
    </row>
    <row r="486" spans="1:5" x14ac:dyDescent="0.25">
      <c r="A486" s="439"/>
      <c r="B486" s="439"/>
      <c r="C486" s="439"/>
      <c r="D486" s="439"/>
      <c r="E486" s="439"/>
    </row>
    <row r="487" spans="1:5" x14ac:dyDescent="0.25">
      <c r="A487" s="439"/>
      <c r="B487" s="439"/>
      <c r="C487" s="439"/>
      <c r="D487" s="439"/>
      <c r="E487" s="439"/>
    </row>
    <row r="488" spans="1:5" x14ac:dyDescent="0.25">
      <c r="A488" s="439"/>
      <c r="B488" s="439"/>
      <c r="C488" s="439"/>
      <c r="D488" s="439"/>
      <c r="E488" s="439"/>
    </row>
    <row r="489" spans="1:5" x14ac:dyDescent="0.25">
      <c r="A489" s="439"/>
      <c r="B489" s="439"/>
      <c r="C489" s="439"/>
      <c r="D489" s="439"/>
      <c r="E489" s="439"/>
    </row>
    <row r="490" spans="1:5" x14ac:dyDescent="0.25">
      <c r="A490" s="439"/>
      <c r="B490" s="439"/>
      <c r="C490" s="439"/>
      <c r="D490" s="439"/>
      <c r="E490" s="439"/>
    </row>
    <row r="491" spans="1:5" x14ac:dyDescent="0.25">
      <c r="A491" s="439"/>
      <c r="B491" s="439"/>
      <c r="C491" s="439"/>
      <c r="D491" s="439"/>
      <c r="E491" s="439"/>
    </row>
    <row r="492" spans="1:5" x14ac:dyDescent="0.25">
      <c r="A492" s="439"/>
      <c r="B492" s="439"/>
      <c r="C492" s="439"/>
      <c r="D492" s="439"/>
      <c r="E492" s="439"/>
    </row>
    <row r="493" spans="1:5" x14ac:dyDescent="0.25">
      <c r="A493" s="439"/>
      <c r="B493" s="439"/>
      <c r="C493" s="439"/>
      <c r="D493" s="439"/>
      <c r="E493" s="439"/>
    </row>
    <row r="494" spans="1:5" x14ac:dyDescent="0.25">
      <c r="A494" s="439"/>
      <c r="B494" s="439"/>
      <c r="C494" s="439"/>
      <c r="D494" s="439"/>
      <c r="E494" s="439"/>
    </row>
    <row r="495" spans="1:5" x14ac:dyDescent="0.25">
      <c r="A495" s="439"/>
      <c r="B495" s="439"/>
      <c r="C495" s="439"/>
      <c r="D495" s="439"/>
      <c r="E495" s="439"/>
    </row>
    <row r="496" spans="1:5" x14ac:dyDescent="0.25">
      <c r="A496" s="439"/>
      <c r="B496" s="439"/>
      <c r="C496" s="439"/>
      <c r="D496" s="439"/>
      <c r="E496" s="439"/>
    </row>
    <row r="497" spans="1:5" x14ac:dyDescent="0.25">
      <c r="A497" s="439"/>
      <c r="B497" s="439"/>
      <c r="C497" s="439"/>
      <c r="D497" s="439"/>
      <c r="E497" s="439"/>
    </row>
    <row r="498" spans="1:5" x14ac:dyDescent="0.25">
      <c r="A498" s="439"/>
      <c r="B498" s="439"/>
      <c r="C498" s="439"/>
      <c r="D498" s="439"/>
      <c r="E498" s="439"/>
    </row>
    <row r="499" spans="1:5" x14ac:dyDescent="0.25">
      <c r="A499" s="439"/>
      <c r="B499" s="439"/>
      <c r="C499" s="439"/>
      <c r="D499" s="439"/>
      <c r="E499" s="439"/>
    </row>
    <row r="500" spans="1:5" x14ac:dyDescent="0.25">
      <c r="A500" s="439"/>
      <c r="B500" s="439"/>
      <c r="C500" s="439"/>
      <c r="D500" s="439"/>
      <c r="E500" s="439"/>
    </row>
  </sheetData>
  <sheetProtection algorithmName="SHA-512" hashValue="djenUCPq+/6wWNe+y/6s/qiNUYq8MF7NmFxPrWLABUxwnig703NBbcIWutzCMH4xhuasQzuLa+y84jcdnTv2Kg==" saltValue="licT3bHOgGwx2oZLcaeJag==" spinCount="100000" sheet="1" objects="1" scenarios="1"/>
  <mergeCells count="11">
    <mergeCell ref="A2:E2"/>
    <mergeCell ref="A3:E3"/>
    <mergeCell ref="A4:E4"/>
    <mergeCell ref="A39:E39"/>
    <mergeCell ref="A40:E40"/>
    <mergeCell ref="A6:E6"/>
    <mergeCell ref="A7:E7"/>
    <mergeCell ref="D30:E30"/>
    <mergeCell ref="D12:E12"/>
    <mergeCell ref="D13:E28"/>
    <mergeCell ref="D31:E37"/>
  </mergeCells>
  <conditionalFormatting sqref="B32">
    <cfRule type="expression" dxfId="37" priority="6">
      <formula>B32&lt;C32</formula>
    </cfRule>
  </conditionalFormatting>
  <conditionalFormatting sqref="B33:B37">
    <cfRule type="expression" dxfId="36" priority="2">
      <formula>B33&lt;C33</formula>
    </cfRule>
  </conditionalFormatting>
  <dataValidations count="5">
    <dataValidation type="date" allowBlank="1" showInputMessage="1" showErrorMessage="1" sqref="B21:B22 B28 B25 B9:B11 E11" xr:uid="{3B665D7F-DF32-4E69-8D1B-B53B1E505F0E}">
      <formula1>43831</formula1>
      <formula2>73415</formula2>
    </dataValidation>
    <dataValidation allowBlank="1" showInputMessage="1" showErrorMessage="1" prompt="_x000a_" sqref="D10" xr:uid="{521883B0-37D1-43F2-A8C8-E036C5F4D77C}"/>
    <dataValidation type="decimal" allowBlank="1" showInputMessage="1" showErrorMessage="1" sqref="B12 B20" xr:uid="{0F9E3646-207C-4228-845E-B386436A3E4B}">
      <formula1>0.1</formula1>
      <formula2>99999</formula2>
    </dataValidation>
    <dataValidation allowBlank="1" showInputMessage="1" showErrorMessage="1" promptTitle="Guidance" prompt="Please fill in the number of the executed sample of interviews." sqref="A31" xr:uid="{99D3E207-8F62-43F1-8E05-3FBCDDA12C12}"/>
    <dataValidation type="decimal" allowBlank="1" showInputMessage="1" showErrorMessage="1" sqref="B19" xr:uid="{3669AED9-0B6B-4A65-9091-B8F89B61CFDC}">
      <formula1>0</formula1>
      <formula2>99999</formula2>
    </dataValidation>
  </dataValidations>
  <pageMargins left="0.511811024" right="0.511811024" top="0.78740157499999996" bottom="0.78740157499999996" header="0.31496062000000002" footer="0.31496062000000002"/>
  <pageSetup paperSize="9" orientation="portrait" horizontalDpi="4294967293" verticalDpi="0"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expression" priority="163" id="{3FBFC556-F496-46BE-BBFF-BD96D2511587}">
            <xm:f>'Hidden Lists'!$C$43='Hidden Lists'!$C$28</xm:f>
            <x14:dxf>
              <font>
                <b/>
                <i val="0"/>
                <color rgb="FF175259"/>
              </font>
              <fill>
                <patternFill>
                  <bgColor rgb="FFFF7C80"/>
                </patternFill>
              </fill>
            </x14:dxf>
          </x14:cfRule>
          <xm:sqref>E11</xm:sqref>
        </x14:conditionalFormatting>
        <x14:conditionalFormatting xmlns:xm="http://schemas.microsoft.com/office/excel/2006/main">
          <x14:cfRule type="expression" priority="164" id="{A96157D2-87A0-4F18-B5ED-3573F9D1A41E}">
            <xm:f>'Hidden Lists'!$C$38='Hidden Lists'!$C$28</xm:f>
            <x14:dxf>
              <font>
                <b/>
                <i val="0"/>
                <color rgb="FF175259"/>
              </font>
              <fill>
                <patternFill>
                  <bgColor rgb="FFFF7C80"/>
                </patternFill>
              </fill>
            </x14:dxf>
          </x14:cfRule>
          <x14:cfRule type="expression" priority="165" id="{F2C4CD18-533C-471E-B7EC-19108AF3A4CF}">
            <xm:f>'Hidden Lists'!$C$40='Hidden Lists'!$C$28</xm:f>
            <x14:dxf>
              <font>
                <b/>
                <i val="0"/>
                <color rgb="FF175259"/>
              </font>
              <fill>
                <patternFill>
                  <bgColor rgb="FFFF7C80"/>
                </patternFill>
              </fill>
            </x14:dxf>
          </x14:cfRule>
          <xm:sqref>B21:B22 B28 B25</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51E8A11E-C1C9-4325-B9B5-A5D417C00C4A}">
          <x14:formula1>
            <xm:f>'Hidden Lists'!$I$22:$I$23</xm:f>
          </x14:formula1>
          <xm:sqref>D42:D500</xm:sqref>
        </x14:dataValidation>
        <x14:dataValidation type="list" allowBlank="1" showInputMessage="1" showErrorMessage="1" xr:uid="{59A73F2F-6B03-42A6-8ED0-CF830EAFB5EF}">
          <x14:formula1>
            <xm:f>'Hidden Lists'!$F$3:$F$4</xm:f>
          </x14:formula1>
          <xm:sqref>E10 B14 B17</xm:sqref>
        </x14:dataValidation>
        <x14:dataValidation type="list" allowBlank="1" showInputMessage="1" showErrorMessage="1" xr:uid="{64C13C64-90AB-483A-80BA-1BF8E528DC7F}">
          <x14:formula1>
            <xm:f>'Hidden Lists'!$I$13:$I$18</xm:f>
          </x14:formula1>
          <xm:sqref>C42:C500</xm:sqref>
        </x14:dataValidation>
        <x14:dataValidation type="list" allowBlank="1" showInputMessage="1" showErrorMessage="1" xr:uid="{65167D7B-F50C-475C-B769-33FA583AB355}">
          <x14:formula1>
            <xm:f>'Hidden Lists'!$F$32:$F$35</xm:f>
          </x14:formula1>
          <xm:sqref>B27</xm:sqref>
        </x14:dataValidation>
        <x14:dataValidation type="list" allowBlank="1" showInputMessage="1" showErrorMessage="1" xr:uid="{9EA17A46-F4BE-4B9D-BDCF-118875E64474}">
          <x14:formula1>
            <xm:f>'Hidden Lists'!$C$33:$C$35</xm:f>
          </x14:formula1>
          <xm:sqref>B15 B18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0BC53-E7E0-4D23-A27A-C68D01DB4217}">
  <sheetPr>
    <tabColor rgb="FF175259"/>
  </sheetPr>
  <dimension ref="A1:L23"/>
  <sheetViews>
    <sheetView workbookViewId="0">
      <selection activeCell="C1" sqref="C1"/>
    </sheetView>
  </sheetViews>
  <sheetFormatPr defaultColWidth="9.140625" defaultRowHeight="13.5" x14ac:dyDescent="0.25"/>
  <cols>
    <col min="1" max="1" width="23.42578125" style="2" customWidth="1"/>
    <col min="2" max="3" width="13.7109375" style="2" customWidth="1"/>
    <col min="4" max="4" width="9.42578125" style="2" customWidth="1"/>
    <col min="5" max="5" width="27.140625" style="2" bestFit="1" customWidth="1"/>
    <col min="6" max="6" width="14.42578125" style="2" customWidth="1"/>
    <col min="7" max="7" width="14" style="2" customWidth="1"/>
    <col min="8" max="8" width="16.28515625" style="312" bestFit="1" customWidth="1"/>
    <col min="9" max="10" width="9.140625" style="313"/>
    <col min="11" max="16384" width="9.140625" style="2"/>
  </cols>
  <sheetData>
    <row r="1" spans="1:12" x14ac:dyDescent="0.25">
      <c r="A1" s="149"/>
      <c r="B1" s="6"/>
      <c r="C1" s="6"/>
      <c r="D1" s="6"/>
      <c r="E1" s="6"/>
      <c r="F1" s="6"/>
      <c r="G1" s="196" t="str">
        <f>'2.Audit Plan'!E1</f>
        <v>Version 1.1 July 2021</v>
      </c>
    </row>
    <row r="2" spans="1:12" ht="20.25" x14ac:dyDescent="0.3">
      <c r="A2" s="668" t="s">
        <v>1171</v>
      </c>
      <c r="B2" s="669"/>
      <c r="C2" s="669"/>
      <c r="D2" s="669"/>
      <c r="E2" s="669"/>
      <c r="F2" s="669"/>
      <c r="G2" s="670"/>
    </row>
    <row r="3" spans="1:12" ht="16.5" x14ac:dyDescent="0.25">
      <c r="A3" s="671" t="str">
        <f>'1.Application Form'!A3:K3</f>
        <v>For Farm Certificate Holders &amp; Applicants
Single farm and Multi-farm certification</v>
      </c>
      <c r="B3" s="672"/>
      <c r="C3" s="672"/>
      <c r="D3" s="672"/>
      <c r="E3" s="672"/>
      <c r="F3" s="672"/>
      <c r="G3" s="673"/>
    </row>
    <row r="4" spans="1:12" ht="15" x14ac:dyDescent="0.25">
      <c r="A4" s="674" t="str">
        <f>'1.Application Form'!A4:K4</f>
        <v>Sustainable Agriculture Standard 2020 v1.1</v>
      </c>
      <c r="B4" s="675"/>
      <c r="C4" s="675"/>
      <c r="D4" s="675"/>
      <c r="E4" s="675"/>
      <c r="F4" s="675"/>
      <c r="G4" s="676"/>
    </row>
    <row r="6" spans="1:12" x14ac:dyDescent="0.25">
      <c r="A6" s="150" t="s">
        <v>281</v>
      </c>
      <c r="B6" s="6"/>
      <c r="C6" s="111"/>
      <c r="E6" s="150" t="s">
        <v>282</v>
      </c>
      <c r="F6" s="415"/>
      <c r="G6" s="111"/>
      <c r="I6" s="161"/>
    </row>
    <row r="7" spans="1:12" ht="66" customHeight="1" x14ac:dyDescent="0.25">
      <c r="A7" s="541" t="s">
        <v>1310</v>
      </c>
      <c r="B7" s="542"/>
      <c r="C7" s="543"/>
      <c r="E7" s="541" t="s">
        <v>1311</v>
      </c>
      <c r="F7" s="542"/>
      <c r="G7" s="543"/>
      <c r="I7" s="394"/>
    </row>
    <row r="8" spans="1:12" x14ac:dyDescent="0.25">
      <c r="A8" s="220"/>
      <c r="B8" s="198" t="s">
        <v>1209</v>
      </c>
      <c r="C8" s="253" t="s">
        <v>283</v>
      </c>
      <c r="E8" s="263"/>
      <c r="F8" s="198" t="s">
        <v>1209</v>
      </c>
      <c r="G8" s="221" t="s">
        <v>284</v>
      </c>
      <c r="I8" s="395" t="s">
        <v>285</v>
      </c>
      <c r="K8" s="161"/>
      <c r="L8" s="161"/>
    </row>
    <row r="9" spans="1:12" ht="12.75" customHeight="1" x14ac:dyDescent="0.25">
      <c r="A9" s="91" t="str">
        <f>'3.Audit Summary'!A31</f>
        <v>Interviewed Workers</v>
      </c>
      <c r="B9" s="7">
        <f>'3.Audit Summary'!B31</f>
        <v>0</v>
      </c>
      <c r="C9" s="2">
        <f>'3.Audit Summary'!C31</f>
        <v>0</v>
      </c>
      <c r="D9" s="434"/>
      <c r="E9" s="222" t="s">
        <v>286</v>
      </c>
      <c r="F9" s="257">
        <f>'1.Application Form'!F171</f>
        <v>0</v>
      </c>
      <c r="G9" s="258">
        <v>0</v>
      </c>
      <c r="I9" s="396">
        <v>0</v>
      </c>
      <c r="K9" s="161"/>
      <c r="L9" s="161"/>
    </row>
    <row r="10" spans="1:12" x14ac:dyDescent="0.25">
      <c r="A10" s="89" t="str">
        <f>'Hidden Lists'!I13</f>
        <v>Farm</v>
      </c>
      <c r="B10" s="7">
        <f>COUNTIF(SampleDisc[#All],'Hidden Lists'!I13)</f>
        <v>0</v>
      </c>
      <c r="C10" s="254">
        <f>'2.Audit Plan'!B78</f>
        <v>0</v>
      </c>
      <c r="D10" s="197"/>
      <c r="E10" s="223" t="s">
        <v>287</v>
      </c>
      <c r="F10" s="257">
        <f>'1.Application Form'!F172</f>
        <v>0</v>
      </c>
      <c r="G10" s="259">
        <f>G13-I10</f>
        <v>48</v>
      </c>
      <c r="I10" s="397">
        <f>6*7</f>
        <v>42</v>
      </c>
      <c r="K10" s="161"/>
      <c r="L10" s="161"/>
    </row>
    <row r="11" spans="1:12" x14ac:dyDescent="0.25">
      <c r="A11" s="89" t="str">
        <f>'Hidden Lists'!I14</f>
        <v>Processing Site</v>
      </c>
      <c r="B11" s="7">
        <f>COUNTIF(SampleDisc[#All],'Hidden Lists'!I14)</f>
        <v>0</v>
      </c>
      <c r="C11" s="254">
        <f>'2.Audit Plan'!B80</f>
        <v>0</v>
      </c>
      <c r="D11" s="197"/>
      <c r="E11" s="224" t="s">
        <v>288</v>
      </c>
      <c r="F11" s="257">
        <f>'2.Audit Plan'!B18</f>
        <v>0</v>
      </c>
      <c r="G11" s="259">
        <f>G13-I11</f>
        <v>76</v>
      </c>
      <c r="I11" s="397">
        <f>2*7</f>
        <v>14</v>
      </c>
      <c r="K11" s="161"/>
      <c r="L11" s="161"/>
    </row>
    <row r="12" spans="1:12" ht="14.25" thickBot="1" x14ac:dyDescent="0.3">
      <c r="A12" s="96" t="str">
        <f>'Hidden Lists'!I15</f>
        <v>Subcontractor</v>
      </c>
      <c r="B12" s="7">
        <f>COUNTIF(SampleDisc[#All],'Hidden Lists'!I15)</f>
        <v>0</v>
      </c>
      <c r="C12" s="254">
        <f>'2.Audit Plan'!B82</f>
        <v>0</v>
      </c>
      <c r="D12" s="197"/>
      <c r="E12" s="224" t="s">
        <v>289</v>
      </c>
      <c r="F12" s="257">
        <f>'2.Audit Plan'!B23</f>
        <v>0</v>
      </c>
      <c r="G12" s="259">
        <f>G13-I12</f>
        <v>76</v>
      </c>
      <c r="I12" s="397">
        <f>2*7</f>
        <v>14</v>
      </c>
      <c r="K12" s="161"/>
      <c r="L12" s="161"/>
    </row>
    <row r="13" spans="1:12" x14ac:dyDescent="0.25">
      <c r="A13" s="91" t="str">
        <f>'Hidden Lists'!I16</f>
        <v>Service provider</v>
      </c>
      <c r="B13" s="7">
        <f>COUNTIF(SampleDisc[#All],'Hidden Lists'!I16)</f>
        <v>0</v>
      </c>
      <c r="C13" s="254">
        <f>'2.Audit Plan'!B83</f>
        <v>0</v>
      </c>
      <c r="D13" s="197"/>
      <c r="E13" s="314" t="s">
        <v>290</v>
      </c>
      <c r="F13" s="260">
        <f>'3.Audit Summary'!B10</f>
        <v>0</v>
      </c>
      <c r="G13" s="261">
        <f>'1.Application Form'!J53-'2b.Duration'!G8</f>
        <v>90</v>
      </c>
      <c r="I13" s="398">
        <v>0</v>
      </c>
      <c r="K13" s="161"/>
      <c r="L13" s="161"/>
    </row>
    <row r="14" spans="1:12" ht="14.25" thickBot="1" x14ac:dyDescent="0.3">
      <c r="A14" s="90" t="str">
        <f>'Hidden Lists'!I17</f>
        <v>Labor provider</v>
      </c>
      <c r="B14" s="255">
        <f>COUNTIF(SampleDisc[#All],'Hidden Lists'!I17)</f>
        <v>0</v>
      </c>
      <c r="C14" s="256">
        <f>'2.Audit Plan'!B84</f>
        <v>0</v>
      </c>
      <c r="D14" s="197"/>
      <c r="E14" s="344" t="s">
        <v>291</v>
      </c>
      <c r="F14" s="318">
        <f>'3.Audit Summary'!B11</f>
        <v>0</v>
      </c>
      <c r="G14" s="262">
        <f>'1.Application Form'!J53</f>
        <v>90</v>
      </c>
      <c r="I14" s="398">
        <v>0</v>
      </c>
      <c r="K14" s="161"/>
      <c r="L14" s="161"/>
    </row>
    <row r="15" spans="1:12" x14ac:dyDescent="0.25">
      <c r="A15" s="263"/>
      <c r="B15" s="263"/>
      <c r="D15" s="425"/>
      <c r="E15" s="314" t="s">
        <v>292</v>
      </c>
      <c r="F15" s="257">
        <f>G14</f>
        <v>90</v>
      </c>
      <c r="G15" s="259">
        <f>G14+I15</f>
        <v>90</v>
      </c>
      <c r="I15" s="397">
        <f>IF($B$16=0,0,10*7)</f>
        <v>0</v>
      </c>
      <c r="K15" s="161"/>
      <c r="L15" s="161"/>
    </row>
    <row r="16" spans="1:12" ht="13.5" customHeight="1" x14ac:dyDescent="0.25">
      <c r="A16" s="437" t="s">
        <v>1170</v>
      </c>
      <c r="B16" s="435">
        <f>'3.Audit Summary'!B19</f>
        <v>0</v>
      </c>
      <c r="C16" s="436"/>
      <c r="E16" s="342" t="s">
        <v>293</v>
      </c>
      <c r="F16" s="315"/>
      <c r="G16" s="316">
        <f>G17</f>
        <v>118</v>
      </c>
      <c r="I16" s="399">
        <v>0</v>
      </c>
      <c r="K16" s="161"/>
      <c r="L16" s="161"/>
    </row>
    <row r="17" spans="1:12" x14ac:dyDescent="0.25">
      <c r="A17" s="432"/>
      <c r="B17" s="433"/>
      <c r="C17" s="433"/>
      <c r="E17" s="223" t="s">
        <v>294</v>
      </c>
      <c r="F17" s="257">
        <f>'3.Audit Summary'!B28</f>
        <v>0</v>
      </c>
      <c r="G17" s="259">
        <f>I17+G15</f>
        <v>118</v>
      </c>
      <c r="I17" s="396">
        <f>IF($B$16=0,4*7,2*7)</f>
        <v>28</v>
      </c>
      <c r="K17" s="161"/>
      <c r="L17" s="161"/>
    </row>
    <row r="18" spans="1:12" ht="13.5" customHeight="1" x14ac:dyDescent="0.25">
      <c r="A18" s="422"/>
      <c r="B18" s="423"/>
      <c r="C18" s="424"/>
      <c r="E18" s="343" t="s">
        <v>295</v>
      </c>
      <c r="F18" s="315"/>
      <c r="G18" s="317">
        <f>I18+G17</f>
        <v>125</v>
      </c>
      <c r="I18" s="400">
        <f>7*1</f>
        <v>7</v>
      </c>
      <c r="K18" s="161"/>
      <c r="L18" s="161"/>
    </row>
    <row r="19" spans="1:12" x14ac:dyDescent="0.25">
      <c r="A19" s="426"/>
      <c r="B19" s="112"/>
      <c r="C19" s="420"/>
      <c r="I19" s="394"/>
      <c r="K19" s="161"/>
      <c r="L19" s="161"/>
    </row>
    <row r="20" spans="1:12" x14ac:dyDescent="0.25">
      <c r="A20" s="421"/>
      <c r="C20" s="421"/>
      <c r="I20" s="161"/>
      <c r="K20" s="161"/>
      <c r="L20" s="161"/>
    </row>
    <row r="21" spans="1:12" x14ac:dyDescent="0.25">
      <c r="A21" s="427"/>
      <c r="B21" s="428"/>
      <c r="C21" s="420"/>
      <c r="E21" s="225" t="s">
        <v>296</v>
      </c>
      <c r="F21" s="143"/>
      <c r="G21" s="226"/>
      <c r="I21" s="161"/>
      <c r="K21" s="161"/>
      <c r="L21" s="161"/>
    </row>
    <row r="22" spans="1:12" ht="40.5" customHeight="1" x14ac:dyDescent="0.25">
      <c r="E22" s="541" t="s">
        <v>297</v>
      </c>
      <c r="F22" s="542"/>
      <c r="G22" s="543"/>
      <c r="I22" s="161"/>
    </row>
    <row r="23" spans="1:12" x14ac:dyDescent="0.25">
      <c r="I23" s="161"/>
    </row>
  </sheetData>
  <sheetProtection algorithmName="SHA-512" hashValue="6MaL2Ac5rk7cJm0olRJPA/pd8iNl+z429Smr9iByxJfRAlw+O9veHwTC5M/l79vMDBVTBKPgeCQ3T4dO86/pbA==" saltValue="06AWVMzRsN2gG9Qpe2SO1w==" spinCount="100000" sheet="1" objects="1" scenarios="1"/>
  <mergeCells count="6">
    <mergeCell ref="A2:G2"/>
    <mergeCell ref="A3:G3"/>
    <mergeCell ref="A4:G4"/>
    <mergeCell ref="E22:G22"/>
    <mergeCell ref="A7:C7"/>
    <mergeCell ref="E7:G7"/>
  </mergeCells>
  <conditionalFormatting sqref="B10:B14">
    <cfRule type="expression" dxfId="19" priority="21">
      <formula>B10&lt;C10</formula>
    </cfRule>
  </conditionalFormatting>
  <conditionalFormatting sqref="G9:G14">
    <cfRule type="expression" dxfId="18" priority="19">
      <formula>G9&lt;#REF!</formula>
    </cfRule>
  </conditionalFormatting>
  <conditionalFormatting sqref="F10">
    <cfRule type="cellIs" dxfId="17" priority="15" operator="greaterThan">
      <formula>$G$10</formula>
    </cfRule>
  </conditionalFormatting>
  <conditionalFormatting sqref="F11">
    <cfRule type="cellIs" dxfId="16" priority="14" operator="greaterThan">
      <formula>$G$11</formula>
    </cfRule>
  </conditionalFormatting>
  <conditionalFormatting sqref="F12">
    <cfRule type="cellIs" dxfId="15" priority="13" operator="greaterThan">
      <formula>$G$12</formula>
    </cfRule>
  </conditionalFormatting>
  <conditionalFormatting sqref="F13">
    <cfRule type="cellIs" dxfId="14" priority="12" operator="greaterThan">
      <formula>$G$13</formula>
    </cfRule>
  </conditionalFormatting>
  <conditionalFormatting sqref="F14">
    <cfRule type="cellIs" dxfId="13" priority="11" operator="greaterThan">
      <formula>$G$14</formula>
    </cfRule>
  </conditionalFormatting>
  <conditionalFormatting sqref="F17">
    <cfRule type="cellIs" dxfId="12" priority="5" operator="greaterThan">
      <formula>$G$17</formula>
    </cfRule>
  </conditionalFormatting>
  <conditionalFormatting sqref="F15">
    <cfRule type="cellIs" dxfId="11" priority="4" operator="greaterThan">
      <formula>$G$15</formula>
    </cfRule>
  </conditionalFormatting>
  <conditionalFormatting sqref="F16">
    <cfRule type="cellIs" dxfId="10" priority="3" operator="greaterThan">
      <formula>$G$16</formula>
    </cfRule>
  </conditionalFormatting>
  <conditionalFormatting sqref="F18">
    <cfRule type="cellIs" dxfId="9" priority="2" operator="greaterThan">
      <formula>$G$18</formula>
    </cfRule>
  </conditionalFormatting>
  <conditionalFormatting sqref="B9">
    <cfRule type="expression" dxfId="8" priority="1">
      <formula>B9&lt;C9</formula>
    </cfRule>
  </conditionalFormatting>
  <pageMargins left="0.511811024" right="0.511811024" top="0.78740157499999996" bottom="0.78740157499999996" header="0.31496062000000002" footer="0.31496062000000002"/>
  <pageSetup paperSize="9" orientation="portrait" horizontalDpi="4294967293"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F439D-2B8A-4F80-A361-CAA367A12B3A}">
  <sheetPr>
    <tabColor rgb="FFDEDBC4"/>
  </sheetPr>
  <dimension ref="A1:V199"/>
  <sheetViews>
    <sheetView zoomScale="70" zoomScaleNormal="70" workbookViewId="0">
      <selection activeCell="A2" sqref="A2"/>
    </sheetView>
  </sheetViews>
  <sheetFormatPr defaultColWidth="9.140625" defaultRowHeight="15.75" x14ac:dyDescent="0.3"/>
  <cols>
    <col min="1" max="1" width="17.42578125" style="3" customWidth="1"/>
    <col min="2" max="2" width="4.5703125" style="3" customWidth="1"/>
    <col min="3" max="3" width="26.5703125" style="1" bestFit="1" customWidth="1"/>
    <col min="4" max="4" width="7.7109375" style="1" customWidth="1"/>
    <col min="5" max="5" width="6.42578125" style="1" customWidth="1"/>
    <col min="6" max="6" width="15.28515625" style="1" customWidth="1"/>
    <col min="7" max="8" width="12" style="1" customWidth="1"/>
    <col min="9" max="9" width="15.28515625" style="1" bestFit="1" customWidth="1"/>
    <col min="10" max="10" width="20.42578125" style="1" customWidth="1"/>
    <col min="11" max="11" width="46.5703125" style="1" bestFit="1" customWidth="1"/>
    <col min="12" max="12" width="3.85546875" style="1" customWidth="1"/>
    <col min="13" max="13" width="14.42578125" style="1" bestFit="1" customWidth="1"/>
    <col min="14" max="14" width="3.7109375" style="1" customWidth="1"/>
    <col min="15" max="15" width="4.7109375" style="1" customWidth="1"/>
    <col min="16" max="16" width="20.7109375" style="1" bestFit="1" customWidth="1"/>
    <col min="17" max="18" width="9.140625" style="1"/>
    <col min="19" max="19" width="17" style="1" customWidth="1"/>
    <col min="20" max="20" width="8" style="1" bestFit="1" customWidth="1"/>
    <col min="21" max="21" width="69.5703125" style="1" customWidth="1"/>
    <col min="22" max="22" width="8" style="1" bestFit="1" customWidth="1"/>
    <col min="23" max="24" width="9.140625" style="1"/>
    <col min="25" max="25" width="6.5703125" style="1" customWidth="1"/>
    <col min="26" max="16384" width="9.140625" style="1"/>
  </cols>
  <sheetData>
    <row r="1" spans="1:22" ht="16.5" thickBot="1" x14ac:dyDescent="0.35">
      <c r="A1" s="454" t="s">
        <v>298</v>
      </c>
    </row>
    <row r="2" spans="1:22" ht="16.5" thickBot="1" x14ac:dyDescent="0.35">
      <c r="C2" s="24" t="s">
        <v>299</v>
      </c>
      <c r="D2" s="66"/>
      <c r="F2" s="24" t="s">
        <v>300</v>
      </c>
      <c r="G2" s="66"/>
      <c r="H2" s="66"/>
      <c r="I2" s="24" t="s">
        <v>301</v>
      </c>
      <c r="K2" s="24" t="s">
        <v>331</v>
      </c>
      <c r="M2" s="24" t="s">
        <v>345</v>
      </c>
      <c r="P2" s="24" t="s">
        <v>302</v>
      </c>
      <c r="Q2" s="24" t="s">
        <v>241</v>
      </c>
      <c r="S2" s="24" t="s">
        <v>1329</v>
      </c>
      <c r="U2" s="690" t="s">
        <v>595</v>
      </c>
      <c r="V2" s="690"/>
    </row>
    <row r="3" spans="1:22" ht="22.5" x14ac:dyDescent="0.25">
      <c r="A3" s="27" t="s">
        <v>303</v>
      </c>
      <c r="B3" s="30"/>
      <c r="C3" s="25" t="s">
        <v>304</v>
      </c>
      <c r="F3" s="25" t="s">
        <v>153</v>
      </c>
      <c r="I3" s="25" t="s">
        <v>305</v>
      </c>
      <c r="K3" s="25">
        <f>'2.Audit Plan'!B39</f>
        <v>0</v>
      </c>
      <c r="M3" s="25" t="s">
        <v>349</v>
      </c>
      <c r="P3" s="20" t="s">
        <v>306</v>
      </c>
      <c r="Q3" s="21" t="s">
        <v>307</v>
      </c>
      <c r="R3" s="1" t="s">
        <v>308</v>
      </c>
      <c r="S3" s="1" t="s">
        <v>673</v>
      </c>
      <c r="T3" s="1" t="s">
        <v>308</v>
      </c>
      <c r="U3" s="65" t="s">
        <v>606</v>
      </c>
    </row>
    <row r="4" spans="1:22" ht="23.25" thickBot="1" x14ac:dyDescent="0.3">
      <c r="A4" s="28" t="s">
        <v>309</v>
      </c>
      <c r="B4" s="4"/>
      <c r="C4" s="25" t="s">
        <v>310</v>
      </c>
      <c r="F4" s="26" t="s">
        <v>156</v>
      </c>
      <c r="I4" s="25" t="s">
        <v>311</v>
      </c>
      <c r="K4" s="25">
        <f>'2.Audit Plan'!B43</f>
        <v>0</v>
      </c>
      <c r="M4" s="26" t="s">
        <v>242</v>
      </c>
      <c r="P4" s="20" t="s">
        <v>67</v>
      </c>
      <c r="Q4" s="21" t="s">
        <v>312</v>
      </c>
      <c r="R4" s="1" t="s">
        <v>308</v>
      </c>
      <c r="U4" s="65" t="s">
        <v>610</v>
      </c>
    </row>
    <row r="5" spans="1:22" ht="23.25" thickBot="1" x14ac:dyDescent="0.3">
      <c r="A5" s="28" t="s">
        <v>314</v>
      </c>
      <c r="B5" s="4"/>
      <c r="C5" s="25" t="s">
        <v>1263</v>
      </c>
      <c r="I5" s="26" t="s">
        <v>315</v>
      </c>
      <c r="K5" s="25">
        <f>'2.Audit Plan'!B47</f>
        <v>0</v>
      </c>
      <c r="P5" s="20" t="s">
        <v>316</v>
      </c>
      <c r="Q5" s="21" t="s">
        <v>317</v>
      </c>
      <c r="R5" s="1" t="s">
        <v>308</v>
      </c>
      <c r="S5" s="24" t="s">
        <v>1336</v>
      </c>
      <c r="U5" s="65" t="s">
        <v>619</v>
      </c>
    </row>
    <row r="6" spans="1:22" ht="23.25" thickBot="1" x14ac:dyDescent="0.3">
      <c r="A6" s="28" t="s">
        <v>319</v>
      </c>
      <c r="B6" s="4"/>
      <c r="C6" s="25" t="s">
        <v>320</v>
      </c>
      <c r="F6" s="24" t="s">
        <v>321</v>
      </c>
      <c r="G6" s="66"/>
      <c r="H6" s="66"/>
      <c r="I6" s="66"/>
      <c r="K6" s="25">
        <f>'2.Audit Plan'!B51</f>
        <v>0</v>
      </c>
      <c r="M6" s="456" t="s">
        <v>1182</v>
      </c>
      <c r="P6" s="20" t="s">
        <v>322</v>
      </c>
      <c r="Q6" s="21" t="s">
        <v>323</v>
      </c>
      <c r="R6" s="1" t="s">
        <v>308</v>
      </c>
      <c r="S6" s="56" t="s">
        <v>685</v>
      </c>
      <c r="U6" s="65" t="s">
        <v>624</v>
      </c>
    </row>
    <row r="7" spans="1:22" thickBot="1" x14ac:dyDescent="0.3">
      <c r="A7" s="28" t="s">
        <v>324</v>
      </c>
      <c r="B7" s="4"/>
      <c r="C7" s="26" t="s">
        <v>1264</v>
      </c>
      <c r="F7" s="25" t="s">
        <v>96</v>
      </c>
      <c r="I7" s="24" t="s">
        <v>325</v>
      </c>
      <c r="K7" s="25">
        <f>'2.Audit Plan'!B55</f>
        <v>0</v>
      </c>
      <c r="M7" s="457" t="s">
        <v>1183</v>
      </c>
      <c r="P7" s="22" t="s">
        <v>326</v>
      </c>
      <c r="Q7" s="23" t="s">
        <v>327</v>
      </c>
      <c r="R7" s="1" t="s">
        <v>308</v>
      </c>
      <c r="S7" s="56" t="s">
        <v>686</v>
      </c>
    </row>
    <row r="8" spans="1:22" thickBot="1" x14ac:dyDescent="0.3">
      <c r="A8" s="28" t="s">
        <v>329</v>
      </c>
      <c r="B8" s="4"/>
      <c r="F8" s="26" t="s">
        <v>330</v>
      </c>
      <c r="I8" s="25" t="s">
        <v>244</v>
      </c>
      <c r="K8" s="26">
        <f>'2.Audit Plan'!B59</f>
        <v>0</v>
      </c>
      <c r="M8" s="457" t="s">
        <v>1194</v>
      </c>
      <c r="N8" s="1" t="s">
        <v>308</v>
      </c>
      <c r="S8" s="56" t="s">
        <v>687</v>
      </c>
      <c r="U8" s="373" t="s">
        <v>776</v>
      </c>
    </row>
    <row r="9" spans="1:22" thickBot="1" x14ac:dyDescent="0.3">
      <c r="A9" s="28" t="s">
        <v>332</v>
      </c>
      <c r="B9" s="4"/>
      <c r="C9" s="24" t="s">
        <v>333</v>
      </c>
      <c r="D9" s="66"/>
      <c r="I9" s="25" t="s">
        <v>245</v>
      </c>
      <c r="M9" s="458" t="s">
        <v>1184</v>
      </c>
      <c r="S9" s="56" t="s">
        <v>688</v>
      </c>
      <c r="U9" s="374" t="s">
        <v>778</v>
      </c>
    </row>
    <row r="10" spans="1:22" thickBot="1" x14ac:dyDescent="0.3">
      <c r="A10" s="28" t="s">
        <v>334</v>
      </c>
      <c r="B10" s="4"/>
      <c r="C10" s="1" t="s">
        <v>335</v>
      </c>
      <c r="F10" s="24" t="s">
        <v>336</v>
      </c>
      <c r="G10" s="66"/>
      <c r="H10" s="66"/>
      <c r="I10" s="26" t="s">
        <v>246</v>
      </c>
      <c r="K10" s="24" t="s">
        <v>358</v>
      </c>
      <c r="P10" s="24" t="s">
        <v>337</v>
      </c>
      <c r="Q10" s="24" t="s">
        <v>241</v>
      </c>
      <c r="R10" s="1" t="s">
        <v>308</v>
      </c>
      <c r="U10" s="374" t="s">
        <v>780</v>
      </c>
    </row>
    <row r="11" spans="1:22" ht="12" customHeight="1" x14ac:dyDescent="0.25">
      <c r="A11" s="28" t="s">
        <v>338</v>
      </c>
      <c r="B11" s="4"/>
      <c r="C11" s="1" t="s">
        <v>64</v>
      </c>
      <c r="F11" s="25" t="s">
        <v>339</v>
      </c>
      <c r="K11" s="25" t="s">
        <v>362</v>
      </c>
      <c r="P11" s="20" t="s">
        <v>160</v>
      </c>
      <c r="Q11" s="21" t="s">
        <v>340</v>
      </c>
      <c r="R11" s="1" t="s">
        <v>308</v>
      </c>
      <c r="U11" s="374" t="s">
        <v>782</v>
      </c>
    </row>
    <row r="12" spans="1:22" ht="12" customHeight="1" thickBot="1" x14ac:dyDescent="0.3">
      <c r="A12" s="28" t="s">
        <v>341</v>
      </c>
      <c r="B12" s="4"/>
      <c r="C12" s="1" t="s">
        <v>342</v>
      </c>
      <c r="F12" s="26" t="s">
        <v>343</v>
      </c>
      <c r="I12" s="192" t="s">
        <v>344</v>
      </c>
      <c r="K12" s="25" t="s">
        <v>366</v>
      </c>
      <c r="P12" s="20" t="s">
        <v>164</v>
      </c>
      <c r="Q12" s="21" t="s">
        <v>346</v>
      </c>
      <c r="R12" s="1" t="s">
        <v>308</v>
      </c>
      <c r="U12" s="374" t="s">
        <v>784</v>
      </c>
    </row>
    <row r="13" spans="1:22" ht="12" customHeight="1" thickBot="1" x14ac:dyDescent="0.3">
      <c r="A13" s="28" t="s">
        <v>347</v>
      </c>
      <c r="B13" s="4"/>
      <c r="C13" s="1" t="s">
        <v>348</v>
      </c>
      <c r="I13" s="193" t="s">
        <v>96</v>
      </c>
      <c r="K13" s="25" t="s">
        <v>370</v>
      </c>
      <c r="P13" s="20" t="s">
        <v>165</v>
      </c>
      <c r="Q13" s="21" t="s">
        <v>350</v>
      </c>
      <c r="R13" s="1" t="s">
        <v>308</v>
      </c>
      <c r="U13" s="374" t="s">
        <v>786</v>
      </c>
    </row>
    <row r="14" spans="1:22" ht="12" customHeight="1" thickBot="1" x14ac:dyDescent="0.3">
      <c r="A14" s="28" t="s">
        <v>351</v>
      </c>
      <c r="B14" s="4"/>
      <c r="C14" s="1" t="s">
        <v>352</v>
      </c>
      <c r="F14" s="24" t="s">
        <v>301</v>
      </c>
      <c r="G14" s="66"/>
      <c r="H14" s="66"/>
      <c r="I14" s="193" t="s">
        <v>97</v>
      </c>
      <c r="K14" s="26" t="s">
        <v>246</v>
      </c>
      <c r="P14" s="20" t="s">
        <v>167</v>
      </c>
      <c r="Q14" s="21" t="s">
        <v>1225</v>
      </c>
      <c r="R14" s="1" t="s">
        <v>308</v>
      </c>
    </row>
    <row r="15" spans="1:22" ht="12" customHeight="1" x14ac:dyDescent="0.25">
      <c r="A15" s="28" t="s">
        <v>353</v>
      </c>
      <c r="B15" s="4"/>
      <c r="C15" s="1" t="s">
        <v>354</v>
      </c>
      <c r="F15" s="25" t="s">
        <v>355</v>
      </c>
      <c r="I15" s="193" t="s">
        <v>269</v>
      </c>
      <c r="P15" s="20" t="s">
        <v>166</v>
      </c>
      <c r="Q15" s="21" t="s">
        <v>1227</v>
      </c>
      <c r="R15" s="1" t="s">
        <v>308</v>
      </c>
    </row>
    <row r="16" spans="1:22" ht="12" customHeight="1" x14ac:dyDescent="0.25">
      <c r="A16" s="28" t="s">
        <v>356</v>
      </c>
      <c r="B16" s="4"/>
      <c r="C16" s="1" t="s">
        <v>357</v>
      </c>
      <c r="F16" s="25" t="s">
        <v>247</v>
      </c>
      <c r="I16" s="193" t="s">
        <v>270</v>
      </c>
      <c r="P16" s="20" t="s">
        <v>1228</v>
      </c>
      <c r="Q16" s="21" t="s">
        <v>1229</v>
      </c>
      <c r="R16" s="1" t="s">
        <v>308</v>
      </c>
    </row>
    <row r="17" spans="1:18" ht="12" customHeight="1" thickBot="1" x14ac:dyDescent="0.3">
      <c r="A17" s="28" t="s">
        <v>359</v>
      </c>
      <c r="B17" s="4"/>
      <c r="C17" s="1" t="s">
        <v>360</v>
      </c>
      <c r="F17" s="26" t="s">
        <v>361</v>
      </c>
      <c r="I17" s="193" t="s">
        <v>271</v>
      </c>
      <c r="P17" s="22" t="s">
        <v>168</v>
      </c>
      <c r="Q17" s="23" t="s">
        <v>363</v>
      </c>
      <c r="R17" s="1" t="s">
        <v>308</v>
      </c>
    </row>
    <row r="18" spans="1:18" ht="12" customHeight="1" thickBot="1" x14ac:dyDescent="0.3">
      <c r="A18" s="28" t="s">
        <v>364</v>
      </c>
      <c r="B18" s="4"/>
      <c r="C18" s="1" t="s">
        <v>365</v>
      </c>
      <c r="I18" s="194" t="s">
        <v>272</v>
      </c>
      <c r="P18" s="1" t="s">
        <v>367</v>
      </c>
      <c r="Q18" s="72" t="s">
        <v>368</v>
      </c>
      <c r="R18" s="1" t="s">
        <v>308</v>
      </c>
    </row>
    <row r="19" spans="1:18" ht="12" customHeight="1" x14ac:dyDescent="0.25">
      <c r="A19" s="28" t="s">
        <v>369</v>
      </c>
      <c r="B19" s="4"/>
      <c r="F19" s="24" t="s">
        <v>161</v>
      </c>
      <c r="G19" s="31" t="s">
        <v>161</v>
      </c>
    </row>
    <row r="20" spans="1:18" ht="12" customHeight="1" x14ac:dyDescent="0.25">
      <c r="A20" s="28" t="s">
        <v>371</v>
      </c>
      <c r="B20" s="4"/>
      <c r="C20" s="158" t="s">
        <v>372</v>
      </c>
      <c r="D20" s="66"/>
      <c r="F20" s="25" t="s">
        <v>373</v>
      </c>
      <c r="G20" s="25" t="s">
        <v>162</v>
      </c>
    </row>
    <row r="21" spans="1:18" ht="12" customHeight="1" thickBot="1" x14ac:dyDescent="0.3">
      <c r="A21" s="28" t="s">
        <v>374</v>
      </c>
      <c r="B21" s="4"/>
      <c r="C21" s="199" t="s">
        <v>375</v>
      </c>
      <c r="F21" s="26" t="s">
        <v>376</v>
      </c>
      <c r="G21" s="26" t="s">
        <v>377</v>
      </c>
      <c r="I21" s="192" t="s">
        <v>378</v>
      </c>
    </row>
    <row r="22" spans="1:18" ht="12" customHeight="1" thickBot="1" x14ac:dyDescent="0.3">
      <c r="A22" s="28" t="s">
        <v>379</v>
      </c>
      <c r="B22" s="4"/>
      <c r="C22" s="199" t="s">
        <v>1340</v>
      </c>
      <c r="I22" s="193" t="s">
        <v>380</v>
      </c>
    </row>
    <row r="23" spans="1:18" ht="12" customHeight="1" x14ac:dyDescent="0.25">
      <c r="A23" s="28" t="s">
        <v>381</v>
      </c>
      <c r="B23" s="4"/>
      <c r="F23" s="24" t="s">
        <v>382</v>
      </c>
      <c r="G23" s="67"/>
      <c r="H23" s="66"/>
      <c r="I23" s="195" t="s">
        <v>383</v>
      </c>
    </row>
    <row r="24" spans="1:18" ht="12" customHeight="1" x14ac:dyDescent="0.25">
      <c r="A24" s="28" t="s">
        <v>384</v>
      </c>
      <c r="B24" s="4"/>
      <c r="F24" s="25" t="s">
        <v>96</v>
      </c>
    </row>
    <row r="25" spans="1:18" ht="12" customHeight="1" thickBot="1" x14ac:dyDescent="0.3">
      <c r="A25" s="28" t="s">
        <v>385</v>
      </c>
      <c r="B25" s="4"/>
      <c r="C25" s="158" t="s">
        <v>386</v>
      </c>
      <c r="D25" s="66"/>
      <c r="F25" s="26" t="s">
        <v>97</v>
      </c>
      <c r="I25" s="158" t="s">
        <v>82</v>
      </c>
    </row>
    <row r="26" spans="1:18" ht="12" customHeight="1" thickBot="1" x14ac:dyDescent="0.3">
      <c r="A26" s="28" t="s">
        <v>387</v>
      </c>
      <c r="B26" s="4"/>
      <c r="C26" s="205">
        <f>IF('2.Audit Plan'!E32='Hidden Lists'!F3,1,0)</f>
        <v>0</v>
      </c>
      <c r="D26" s="209"/>
      <c r="I26" s="199" t="s">
        <v>388</v>
      </c>
    </row>
    <row r="27" spans="1:18" ht="12" customHeight="1" x14ac:dyDescent="0.25">
      <c r="A27" s="28" t="s">
        <v>48</v>
      </c>
      <c r="B27" s="4"/>
      <c r="C27" s="205">
        <f>'2b.Duration'!C19</f>
        <v>0</v>
      </c>
      <c r="D27" s="209"/>
      <c r="F27" s="24" t="s">
        <v>141</v>
      </c>
      <c r="I27" s="199" t="s">
        <v>389</v>
      </c>
    </row>
    <row r="28" spans="1:18" ht="12" customHeight="1" x14ac:dyDescent="0.25">
      <c r="A28" s="28" t="s">
        <v>390</v>
      </c>
      <c r="B28" s="4"/>
      <c r="C28" s="199" t="s">
        <v>391</v>
      </c>
      <c r="F28" s="25" t="s">
        <v>392</v>
      </c>
      <c r="I28" s="199" t="s">
        <v>393</v>
      </c>
    </row>
    <row r="29" spans="1:18" ht="12" customHeight="1" thickBot="1" x14ac:dyDescent="0.3">
      <c r="A29" s="28" t="s">
        <v>394</v>
      </c>
      <c r="B29" s="4"/>
      <c r="C29" s="199" t="s">
        <v>395</v>
      </c>
      <c r="F29" s="26" t="s">
        <v>142</v>
      </c>
    </row>
    <row r="30" spans="1:18" ht="12" customHeight="1" thickBot="1" x14ac:dyDescent="0.3">
      <c r="A30" s="28" t="s">
        <v>396</v>
      </c>
      <c r="B30" s="4"/>
      <c r="C30" s="206" t="str">
        <f>IF(AND(C26=1,C27&lt;1.1),C28,C29)</f>
        <v>Correct</v>
      </c>
      <c r="D30" s="211"/>
      <c r="I30" s="158" t="s">
        <v>397</v>
      </c>
    </row>
    <row r="31" spans="1:18" ht="12" customHeight="1" x14ac:dyDescent="0.25">
      <c r="A31" s="28" t="s">
        <v>398</v>
      </c>
      <c r="B31" s="4"/>
      <c r="F31" s="24" t="s">
        <v>399</v>
      </c>
      <c r="I31" s="199" t="s">
        <v>269</v>
      </c>
    </row>
    <row r="32" spans="1:18" ht="12" customHeight="1" x14ac:dyDescent="0.25">
      <c r="A32" s="28" t="s">
        <v>400</v>
      </c>
      <c r="B32" s="4"/>
      <c r="C32" s="212" t="s">
        <v>401</v>
      </c>
      <c r="F32" s="25" t="s">
        <v>64</v>
      </c>
      <c r="I32" s="199" t="s">
        <v>402</v>
      </c>
    </row>
    <row r="33" spans="1:9" ht="12" customHeight="1" x14ac:dyDescent="0.25">
      <c r="A33" s="28" t="s">
        <v>403</v>
      </c>
      <c r="B33" s="4"/>
      <c r="C33" s="307" t="s">
        <v>404</v>
      </c>
      <c r="D33" s="210"/>
      <c r="E33" s="210"/>
      <c r="F33" s="25" t="s">
        <v>405</v>
      </c>
      <c r="H33" s="287"/>
      <c r="I33" s="199" t="s">
        <v>406</v>
      </c>
    </row>
    <row r="34" spans="1:9" ht="12" customHeight="1" x14ac:dyDescent="0.25">
      <c r="A34" s="28" t="s">
        <v>407</v>
      </c>
      <c r="B34" s="4"/>
      <c r="C34" s="308" t="s">
        <v>408</v>
      </c>
      <c r="D34" s="210"/>
      <c r="F34" s="25" t="s">
        <v>409</v>
      </c>
      <c r="H34" s="287"/>
      <c r="I34" s="199" t="s">
        <v>410</v>
      </c>
    </row>
    <row r="35" spans="1:9" ht="12" customHeight="1" thickBot="1" x14ac:dyDescent="0.3">
      <c r="A35" s="28" t="s">
        <v>411</v>
      </c>
      <c r="B35" s="4"/>
      <c r="C35" s="307" t="s">
        <v>1205</v>
      </c>
      <c r="E35" s="210"/>
      <c r="F35" s="26" t="s">
        <v>412</v>
      </c>
      <c r="H35" s="287"/>
    </row>
    <row r="36" spans="1:9" ht="12" customHeight="1" x14ac:dyDescent="0.25">
      <c r="A36" s="28" t="s">
        <v>413</v>
      </c>
      <c r="B36" s="4"/>
      <c r="C36" s="309">
        <f>IF('3.Audit Summary'!B17='Hidden Lists'!F3,1,0)</f>
        <v>0</v>
      </c>
      <c r="E36" s="210"/>
      <c r="H36" s="287"/>
    </row>
    <row r="37" spans="1:9" ht="12" customHeight="1" x14ac:dyDescent="0.25">
      <c r="A37" s="28" t="s">
        <v>414</v>
      </c>
      <c r="B37" s="4"/>
      <c r="C37" s="308">
        <f>COUNTA('3.Audit Summary'!B21:B22)</f>
        <v>0</v>
      </c>
      <c r="F37" s="158" t="s">
        <v>415</v>
      </c>
      <c r="H37" s="287"/>
    </row>
    <row r="38" spans="1:9" ht="12" customHeight="1" x14ac:dyDescent="0.25">
      <c r="A38" s="28" t="s">
        <v>416</v>
      </c>
      <c r="B38" s="4"/>
      <c r="C38" s="310" t="str">
        <f>IF(AND(C36=1,C37&lt;2),C28,C29)</f>
        <v>Correct</v>
      </c>
      <c r="F38" s="199" t="s">
        <v>236</v>
      </c>
      <c r="G38" s="1" t="s">
        <v>308</v>
      </c>
      <c r="H38" s="287"/>
    </row>
    <row r="39" spans="1:9" ht="12" customHeight="1" x14ac:dyDescent="0.25">
      <c r="A39" s="28" t="s">
        <v>417</v>
      </c>
      <c r="B39" s="4"/>
      <c r="F39" s="199" t="s">
        <v>1226</v>
      </c>
      <c r="G39" s="1" t="s">
        <v>308</v>
      </c>
      <c r="H39" s="287"/>
    </row>
    <row r="40" spans="1:9" ht="12" customHeight="1" x14ac:dyDescent="0.25">
      <c r="A40" s="28" t="s">
        <v>418</v>
      </c>
      <c r="B40" s="4"/>
      <c r="C40" s="212" t="s">
        <v>419</v>
      </c>
      <c r="F40" s="199" t="s">
        <v>237</v>
      </c>
      <c r="G40" s="1" t="s">
        <v>308</v>
      </c>
      <c r="H40" s="287"/>
    </row>
    <row r="41" spans="1:9" ht="12" customHeight="1" x14ac:dyDescent="0.25">
      <c r="A41" s="28" t="s">
        <v>420</v>
      </c>
      <c r="B41" s="4"/>
      <c r="C41" s="1">
        <f>IF('3.Audit Summary'!E10='Hidden Lists'!F3,1,0)</f>
        <v>0</v>
      </c>
      <c r="F41" s="199" t="s">
        <v>156</v>
      </c>
      <c r="G41" s="1" t="s">
        <v>308</v>
      </c>
      <c r="H41" s="287"/>
    </row>
    <row r="42" spans="1:9" ht="12" customHeight="1" x14ac:dyDescent="0.25">
      <c r="A42" s="28" t="s">
        <v>421</v>
      </c>
      <c r="B42" s="4"/>
      <c r="C42" s="1">
        <f>COUNTA('3.Audit Summary'!E11)</f>
        <v>0</v>
      </c>
      <c r="F42" s="378" t="s">
        <v>422</v>
      </c>
      <c r="G42" s="1" t="s">
        <v>308</v>
      </c>
      <c r="H42" s="287"/>
    </row>
    <row r="43" spans="1:9" ht="20.100000000000001" customHeight="1" x14ac:dyDescent="0.25">
      <c r="A43" s="28" t="s">
        <v>423</v>
      </c>
      <c r="B43" s="4"/>
      <c r="C43" s="206" t="str">
        <f>IF(AND(C41=1,C42&lt;1),C28,C29)</f>
        <v>Correct</v>
      </c>
      <c r="H43" s="287"/>
    </row>
    <row r="44" spans="1:9" ht="20.100000000000001" customHeight="1" x14ac:dyDescent="0.25">
      <c r="A44" s="28" t="s">
        <v>424</v>
      </c>
      <c r="B44" s="4"/>
    </row>
    <row r="45" spans="1:9" ht="20.100000000000001" customHeight="1" x14ac:dyDescent="0.25">
      <c r="A45" s="28" t="s">
        <v>425</v>
      </c>
      <c r="B45" s="4"/>
    </row>
    <row r="46" spans="1:9" ht="20.100000000000001" customHeight="1" x14ac:dyDescent="0.25">
      <c r="A46" s="28" t="s">
        <v>426</v>
      </c>
      <c r="B46" s="4"/>
    </row>
    <row r="47" spans="1:9" ht="20.100000000000001" customHeight="1" x14ac:dyDescent="0.25">
      <c r="A47" s="28" t="s">
        <v>427</v>
      </c>
      <c r="B47" s="4"/>
    </row>
    <row r="48" spans="1:9" ht="20.100000000000001" customHeight="1" x14ac:dyDescent="0.25">
      <c r="A48" s="28" t="s">
        <v>428</v>
      </c>
      <c r="B48" s="4"/>
    </row>
    <row r="49" spans="1:2" ht="20.100000000000001" customHeight="1" x14ac:dyDescent="0.25">
      <c r="A49" s="28" t="s">
        <v>429</v>
      </c>
      <c r="B49" s="4"/>
    </row>
    <row r="50" spans="1:2" ht="20.100000000000001" customHeight="1" x14ac:dyDescent="0.25">
      <c r="A50" s="28" t="s">
        <v>430</v>
      </c>
      <c r="B50" s="4"/>
    </row>
    <row r="51" spans="1:2" ht="20.100000000000001" customHeight="1" x14ac:dyDescent="0.25">
      <c r="A51" s="28" t="s">
        <v>431</v>
      </c>
      <c r="B51" s="4"/>
    </row>
    <row r="52" spans="1:2" ht="20.100000000000001" customHeight="1" x14ac:dyDescent="0.25">
      <c r="A52" s="28" t="s">
        <v>432</v>
      </c>
      <c r="B52" s="4"/>
    </row>
    <row r="53" spans="1:2" ht="20.100000000000001" customHeight="1" x14ac:dyDescent="0.25">
      <c r="A53" s="28" t="s">
        <v>433</v>
      </c>
      <c r="B53" s="4"/>
    </row>
    <row r="54" spans="1:2" ht="20.100000000000001" customHeight="1" x14ac:dyDescent="0.25">
      <c r="A54" s="28" t="s">
        <v>434</v>
      </c>
      <c r="B54" s="4"/>
    </row>
    <row r="55" spans="1:2" ht="20.100000000000001" customHeight="1" x14ac:dyDescent="0.25">
      <c r="A55" s="28" t="s">
        <v>435</v>
      </c>
      <c r="B55" s="4"/>
    </row>
    <row r="56" spans="1:2" ht="20.100000000000001" customHeight="1" x14ac:dyDescent="0.25">
      <c r="A56" s="28" t="s">
        <v>436</v>
      </c>
      <c r="B56" s="4"/>
    </row>
    <row r="57" spans="1:2" ht="20.100000000000001" customHeight="1" x14ac:dyDescent="0.25">
      <c r="A57" s="28" t="s">
        <v>437</v>
      </c>
      <c r="B57" s="4"/>
    </row>
    <row r="58" spans="1:2" ht="20.100000000000001" customHeight="1" x14ac:dyDescent="0.25">
      <c r="A58" s="28" t="s">
        <v>438</v>
      </c>
      <c r="B58" s="4"/>
    </row>
    <row r="59" spans="1:2" ht="20.100000000000001" customHeight="1" x14ac:dyDescent="0.25">
      <c r="A59" s="28" t="s">
        <v>439</v>
      </c>
      <c r="B59" s="4"/>
    </row>
    <row r="60" spans="1:2" ht="20.100000000000001" customHeight="1" x14ac:dyDescent="0.25">
      <c r="A60" s="28" t="s">
        <v>440</v>
      </c>
      <c r="B60" s="4"/>
    </row>
    <row r="61" spans="1:2" ht="20.100000000000001" customHeight="1" x14ac:dyDescent="0.25">
      <c r="A61" s="28" t="s">
        <v>441</v>
      </c>
      <c r="B61" s="4"/>
    </row>
    <row r="62" spans="1:2" ht="20.100000000000001" customHeight="1" x14ac:dyDescent="0.25">
      <c r="A62" s="28" t="s">
        <v>442</v>
      </c>
      <c r="B62" s="4"/>
    </row>
    <row r="63" spans="1:2" ht="20.100000000000001" customHeight="1" x14ac:dyDescent="0.25">
      <c r="A63" s="28" t="s">
        <v>443</v>
      </c>
      <c r="B63" s="4"/>
    </row>
    <row r="64" spans="1:2" ht="15" x14ac:dyDescent="0.25">
      <c r="A64" s="28" t="s">
        <v>444</v>
      </c>
      <c r="B64" s="4"/>
    </row>
    <row r="65" spans="1:2" ht="15" x14ac:dyDescent="0.25">
      <c r="A65" s="28" t="s">
        <v>445</v>
      </c>
      <c r="B65" s="4"/>
    </row>
    <row r="66" spans="1:2" ht="15" x14ac:dyDescent="0.25">
      <c r="A66" s="28" t="s">
        <v>446</v>
      </c>
      <c r="B66" s="4"/>
    </row>
    <row r="67" spans="1:2" ht="15" x14ac:dyDescent="0.25">
      <c r="A67" s="28" t="s">
        <v>447</v>
      </c>
      <c r="B67" s="4"/>
    </row>
    <row r="68" spans="1:2" ht="15" x14ac:dyDescent="0.25">
      <c r="A68" s="28" t="s">
        <v>448</v>
      </c>
      <c r="B68" s="4"/>
    </row>
    <row r="69" spans="1:2" ht="15" x14ac:dyDescent="0.25">
      <c r="A69" s="28" t="s">
        <v>449</v>
      </c>
      <c r="B69" s="4"/>
    </row>
    <row r="70" spans="1:2" ht="15" x14ac:dyDescent="0.25">
      <c r="A70" s="28" t="s">
        <v>450</v>
      </c>
      <c r="B70" s="4"/>
    </row>
    <row r="71" spans="1:2" ht="15" x14ac:dyDescent="0.25">
      <c r="A71" s="28" t="s">
        <v>451</v>
      </c>
      <c r="B71" s="4"/>
    </row>
    <row r="72" spans="1:2" ht="15" x14ac:dyDescent="0.25">
      <c r="A72" s="28" t="s">
        <v>452</v>
      </c>
      <c r="B72" s="4"/>
    </row>
    <row r="73" spans="1:2" ht="15" x14ac:dyDescent="0.25">
      <c r="A73" s="28" t="s">
        <v>453</v>
      </c>
      <c r="B73" s="4"/>
    </row>
    <row r="74" spans="1:2" ht="15" x14ac:dyDescent="0.25">
      <c r="A74" s="28" t="s">
        <v>454</v>
      </c>
      <c r="B74" s="4"/>
    </row>
    <row r="75" spans="1:2" ht="15" x14ac:dyDescent="0.25">
      <c r="A75" s="28" t="s">
        <v>455</v>
      </c>
      <c r="B75" s="4"/>
    </row>
    <row r="76" spans="1:2" ht="15" x14ac:dyDescent="0.25">
      <c r="A76" s="28" t="s">
        <v>456</v>
      </c>
      <c r="B76" s="4"/>
    </row>
    <row r="77" spans="1:2" ht="15" x14ac:dyDescent="0.25">
      <c r="A77" s="28" t="s">
        <v>457</v>
      </c>
      <c r="B77" s="4"/>
    </row>
    <row r="78" spans="1:2" ht="15" x14ac:dyDescent="0.25">
      <c r="A78" s="28" t="s">
        <v>458</v>
      </c>
      <c r="B78" s="4"/>
    </row>
    <row r="79" spans="1:2" ht="15" x14ac:dyDescent="0.25">
      <c r="A79" s="28" t="s">
        <v>459</v>
      </c>
      <c r="B79" s="4"/>
    </row>
    <row r="80" spans="1:2" ht="15" x14ac:dyDescent="0.25">
      <c r="A80" s="28" t="s">
        <v>460</v>
      </c>
      <c r="B80" s="4"/>
    </row>
    <row r="81" spans="1:2" ht="15" x14ac:dyDescent="0.25">
      <c r="A81" s="28" t="s">
        <v>461</v>
      </c>
      <c r="B81" s="4"/>
    </row>
    <row r="82" spans="1:2" ht="15" x14ac:dyDescent="0.25">
      <c r="A82" s="28" t="s">
        <v>462</v>
      </c>
      <c r="B82" s="4"/>
    </row>
    <row r="83" spans="1:2" ht="15" x14ac:dyDescent="0.25">
      <c r="A83" s="28" t="s">
        <v>463</v>
      </c>
      <c r="B83" s="4"/>
    </row>
    <row r="84" spans="1:2" ht="15" x14ac:dyDescent="0.25">
      <c r="A84" s="28" t="s">
        <v>464</v>
      </c>
      <c r="B84" s="4"/>
    </row>
    <row r="85" spans="1:2" ht="15" x14ac:dyDescent="0.25">
      <c r="A85" s="28" t="s">
        <v>465</v>
      </c>
      <c r="B85" s="4"/>
    </row>
    <row r="86" spans="1:2" ht="15" x14ac:dyDescent="0.25">
      <c r="A86" s="28" t="s">
        <v>466</v>
      </c>
      <c r="B86" s="4"/>
    </row>
    <row r="87" spans="1:2" ht="15" x14ac:dyDescent="0.25">
      <c r="A87" s="28" t="s">
        <v>467</v>
      </c>
      <c r="B87" s="4"/>
    </row>
    <row r="88" spans="1:2" ht="15" x14ac:dyDescent="0.25">
      <c r="A88" s="28" t="s">
        <v>468</v>
      </c>
      <c r="B88" s="4"/>
    </row>
    <row r="89" spans="1:2" ht="15" x14ac:dyDescent="0.25">
      <c r="A89" s="28" t="s">
        <v>469</v>
      </c>
      <c r="B89" s="4"/>
    </row>
    <row r="90" spans="1:2" ht="15" x14ac:dyDescent="0.25">
      <c r="A90" s="28" t="s">
        <v>470</v>
      </c>
      <c r="B90" s="4"/>
    </row>
    <row r="91" spans="1:2" ht="15" x14ac:dyDescent="0.25">
      <c r="A91" s="28" t="s">
        <v>471</v>
      </c>
      <c r="B91" s="4"/>
    </row>
    <row r="92" spans="1:2" ht="15" x14ac:dyDescent="0.25">
      <c r="A92" s="28" t="s">
        <v>472</v>
      </c>
      <c r="B92" s="4"/>
    </row>
    <row r="93" spans="1:2" ht="15" x14ac:dyDescent="0.25">
      <c r="A93" s="28" t="s">
        <v>473</v>
      </c>
      <c r="B93" s="4"/>
    </row>
    <row r="94" spans="1:2" ht="15" x14ac:dyDescent="0.25">
      <c r="A94" s="28" t="s">
        <v>474</v>
      </c>
      <c r="B94" s="4"/>
    </row>
    <row r="95" spans="1:2" ht="15" x14ac:dyDescent="0.25">
      <c r="A95" s="28" t="s">
        <v>475</v>
      </c>
      <c r="B95" s="4"/>
    </row>
    <row r="96" spans="1:2" ht="15" x14ac:dyDescent="0.25">
      <c r="A96" s="28" t="s">
        <v>476</v>
      </c>
      <c r="B96" s="4"/>
    </row>
    <row r="97" spans="1:2" ht="15" x14ac:dyDescent="0.25">
      <c r="A97" s="28" t="s">
        <v>477</v>
      </c>
      <c r="B97" s="4"/>
    </row>
    <row r="98" spans="1:2" ht="15" x14ac:dyDescent="0.25">
      <c r="A98" s="28" t="s">
        <v>478</v>
      </c>
      <c r="B98" s="4"/>
    </row>
    <row r="99" spans="1:2" ht="15" x14ac:dyDescent="0.25">
      <c r="A99" s="28" t="s">
        <v>479</v>
      </c>
      <c r="B99" s="4"/>
    </row>
    <row r="100" spans="1:2" ht="15" x14ac:dyDescent="0.25">
      <c r="A100" s="28" t="s">
        <v>480</v>
      </c>
      <c r="B100" s="4"/>
    </row>
    <row r="101" spans="1:2" ht="15" x14ac:dyDescent="0.25">
      <c r="A101" s="28" t="s">
        <v>481</v>
      </c>
      <c r="B101" s="4"/>
    </row>
    <row r="102" spans="1:2" ht="15" x14ac:dyDescent="0.25">
      <c r="A102" s="28" t="s">
        <v>482</v>
      </c>
      <c r="B102" s="4"/>
    </row>
    <row r="103" spans="1:2" ht="15" x14ac:dyDescent="0.25">
      <c r="A103" s="28" t="s">
        <v>483</v>
      </c>
      <c r="B103" s="4"/>
    </row>
    <row r="104" spans="1:2" ht="15" x14ac:dyDescent="0.25">
      <c r="A104" s="28" t="s">
        <v>484</v>
      </c>
      <c r="B104" s="4"/>
    </row>
    <row r="105" spans="1:2" ht="15" x14ac:dyDescent="0.25">
      <c r="A105" s="28" t="s">
        <v>485</v>
      </c>
      <c r="B105" s="4"/>
    </row>
    <row r="106" spans="1:2" ht="15" x14ac:dyDescent="0.25">
      <c r="A106" s="28" t="s">
        <v>486</v>
      </c>
      <c r="B106" s="4"/>
    </row>
    <row r="107" spans="1:2" ht="15" x14ac:dyDescent="0.25">
      <c r="A107" s="28" t="s">
        <v>487</v>
      </c>
      <c r="B107" s="4"/>
    </row>
    <row r="108" spans="1:2" ht="15" x14ac:dyDescent="0.25">
      <c r="A108" s="28" t="s">
        <v>488</v>
      </c>
      <c r="B108" s="4"/>
    </row>
    <row r="109" spans="1:2" ht="15" x14ac:dyDescent="0.25">
      <c r="A109" s="28" t="s">
        <v>489</v>
      </c>
      <c r="B109" s="4"/>
    </row>
    <row r="110" spans="1:2" ht="15" x14ac:dyDescent="0.25">
      <c r="A110" s="28" t="s">
        <v>490</v>
      </c>
      <c r="B110" s="4"/>
    </row>
    <row r="111" spans="1:2" ht="15" x14ac:dyDescent="0.25">
      <c r="A111" s="28" t="s">
        <v>491</v>
      </c>
      <c r="B111" s="4"/>
    </row>
    <row r="112" spans="1:2" ht="15" x14ac:dyDescent="0.25">
      <c r="A112" s="28" t="s">
        <v>492</v>
      </c>
      <c r="B112" s="4"/>
    </row>
    <row r="113" spans="1:2" ht="15" x14ac:dyDescent="0.25">
      <c r="A113" s="28" t="s">
        <v>493</v>
      </c>
      <c r="B113" s="4"/>
    </row>
    <row r="114" spans="1:2" ht="15" x14ac:dyDescent="0.25">
      <c r="A114" s="28" t="s">
        <v>494</v>
      </c>
      <c r="B114" s="4"/>
    </row>
    <row r="115" spans="1:2" ht="15" x14ac:dyDescent="0.25">
      <c r="A115" s="28" t="s">
        <v>495</v>
      </c>
      <c r="B115" s="4"/>
    </row>
    <row r="116" spans="1:2" ht="15" x14ac:dyDescent="0.25">
      <c r="A116" s="28" t="s">
        <v>496</v>
      </c>
      <c r="B116" s="4"/>
    </row>
    <row r="117" spans="1:2" ht="15" x14ac:dyDescent="0.25">
      <c r="A117" s="28" t="s">
        <v>497</v>
      </c>
      <c r="B117" s="4"/>
    </row>
    <row r="118" spans="1:2" ht="15" x14ac:dyDescent="0.25">
      <c r="A118" s="28" t="s">
        <v>498</v>
      </c>
      <c r="B118" s="4"/>
    </row>
    <row r="119" spans="1:2" ht="15" x14ac:dyDescent="0.25">
      <c r="A119" s="28" t="s">
        <v>499</v>
      </c>
      <c r="B119" s="4"/>
    </row>
    <row r="120" spans="1:2" ht="15" x14ac:dyDescent="0.25">
      <c r="A120" s="28" t="s">
        <v>500</v>
      </c>
      <c r="B120" s="4"/>
    </row>
    <row r="121" spans="1:2" ht="15" x14ac:dyDescent="0.25">
      <c r="A121" s="28" t="s">
        <v>501</v>
      </c>
      <c r="B121" s="4"/>
    </row>
    <row r="122" spans="1:2" ht="15" x14ac:dyDescent="0.25">
      <c r="A122" s="28" t="s">
        <v>502</v>
      </c>
      <c r="B122" s="4"/>
    </row>
    <row r="123" spans="1:2" ht="15" x14ac:dyDescent="0.25">
      <c r="A123" s="28" t="s">
        <v>503</v>
      </c>
      <c r="B123" s="4"/>
    </row>
    <row r="124" spans="1:2" ht="15" x14ac:dyDescent="0.25">
      <c r="A124" s="28" t="s">
        <v>504</v>
      </c>
      <c r="B124" s="4"/>
    </row>
    <row r="125" spans="1:2" ht="15" x14ac:dyDescent="0.25">
      <c r="A125" s="28" t="s">
        <v>505</v>
      </c>
      <c r="B125" s="4"/>
    </row>
    <row r="126" spans="1:2" ht="15" x14ac:dyDescent="0.25">
      <c r="A126" s="28" t="s">
        <v>506</v>
      </c>
      <c r="B126" s="4"/>
    </row>
    <row r="127" spans="1:2" ht="15" x14ac:dyDescent="0.25">
      <c r="A127" s="28" t="s">
        <v>507</v>
      </c>
      <c r="B127" s="4"/>
    </row>
    <row r="128" spans="1:2" ht="15" x14ac:dyDescent="0.25">
      <c r="A128" s="28" t="s">
        <v>508</v>
      </c>
      <c r="B128" s="4"/>
    </row>
    <row r="129" spans="1:2" ht="15" x14ac:dyDescent="0.25">
      <c r="A129" s="28" t="s">
        <v>509</v>
      </c>
      <c r="B129" s="4"/>
    </row>
    <row r="130" spans="1:2" ht="15" x14ac:dyDescent="0.25">
      <c r="A130" s="28" t="s">
        <v>510</v>
      </c>
      <c r="B130" s="4"/>
    </row>
    <row r="131" spans="1:2" ht="15" x14ac:dyDescent="0.25">
      <c r="A131" s="28" t="s">
        <v>511</v>
      </c>
      <c r="B131" s="4"/>
    </row>
    <row r="132" spans="1:2" ht="15" x14ac:dyDescent="0.25">
      <c r="A132" s="28" t="s">
        <v>512</v>
      </c>
      <c r="B132" s="4"/>
    </row>
    <row r="133" spans="1:2" ht="15" x14ac:dyDescent="0.25">
      <c r="A133" s="28" t="s">
        <v>513</v>
      </c>
      <c r="B133" s="4"/>
    </row>
    <row r="134" spans="1:2" ht="15" x14ac:dyDescent="0.25">
      <c r="A134" s="28" t="s">
        <v>514</v>
      </c>
      <c r="B134" s="4"/>
    </row>
    <row r="135" spans="1:2" ht="15" x14ac:dyDescent="0.25">
      <c r="A135" s="28" t="s">
        <v>515</v>
      </c>
      <c r="B135" s="4"/>
    </row>
    <row r="136" spans="1:2" ht="15" x14ac:dyDescent="0.25">
      <c r="A136" s="28" t="s">
        <v>516</v>
      </c>
      <c r="B136" s="4"/>
    </row>
    <row r="137" spans="1:2" ht="15" x14ac:dyDescent="0.25">
      <c r="A137" s="28" t="s">
        <v>517</v>
      </c>
      <c r="B137" s="4"/>
    </row>
    <row r="138" spans="1:2" ht="15" x14ac:dyDescent="0.25">
      <c r="A138" s="28" t="s">
        <v>518</v>
      </c>
      <c r="B138" s="4"/>
    </row>
    <row r="139" spans="1:2" ht="15" x14ac:dyDescent="0.25">
      <c r="A139" s="28" t="s">
        <v>519</v>
      </c>
      <c r="B139" s="4"/>
    </row>
    <row r="140" spans="1:2" ht="15" x14ac:dyDescent="0.25">
      <c r="A140" s="28" t="s">
        <v>520</v>
      </c>
      <c r="B140" s="4"/>
    </row>
    <row r="141" spans="1:2" ht="15" x14ac:dyDescent="0.25">
      <c r="A141" s="28" t="s">
        <v>521</v>
      </c>
      <c r="B141" s="4"/>
    </row>
    <row r="142" spans="1:2" ht="15" x14ac:dyDescent="0.25">
      <c r="A142" s="28" t="s">
        <v>522</v>
      </c>
      <c r="B142" s="4"/>
    </row>
    <row r="143" spans="1:2" ht="15" x14ac:dyDescent="0.25">
      <c r="A143" s="28" t="s">
        <v>523</v>
      </c>
      <c r="B143" s="4"/>
    </row>
    <row r="144" spans="1:2" ht="15" x14ac:dyDescent="0.25">
      <c r="A144" s="28" t="s">
        <v>524</v>
      </c>
      <c r="B144" s="4"/>
    </row>
    <row r="145" spans="1:2" ht="15" x14ac:dyDescent="0.25">
      <c r="A145" s="28" t="s">
        <v>525</v>
      </c>
      <c r="B145" s="4"/>
    </row>
    <row r="146" spans="1:2" ht="15" x14ac:dyDescent="0.25">
      <c r="A146" s="28" t="s">
        <v>526</v>
      </c>
      <c r="B146" s="4"/>
    </row>
    <row r="147" spans="1:2" ht="15" x14ac:dyDescent="0.25">
      <c r="A147" s="28" t="s">
        <v>527</v>
      </c>
      <c r="B147" s="4"/>
    </row>
    <row r="148" spans="1:2" ht="15" x14ac:dyDescent="0.25">
      <c r="A148" s="28" t="s">
        <v>528</v>
      </c>
      <c r="B148" s="4"/>
    </row>
    <row r="149" spans="1:2" ht="15" x14ac:dyDescent="0.25">
      <c r="A149" s="28" t="s">
        <v>529</v>
      </c>
      <c r="B149" s="4"/>
    </row>
    <row r="150" spans="1:2" ht="15" x14ac:dyDescent="0.25">
      <c r="A150" s="28" t="s">
        <v>530</v>
      </c>
      <c r="B150" s="4"/>
    </row>
    <row r="151" spans="1:2" ht="15" x14ac:dyDescent="0.25">
      <c r="A151" s="28" t="s">
        <v>531</v>
      </c>
      <c r="B151" s="4"/>
    </row>
    <row r="152" spans="1:2" ht="15" x14ac:dyDescent="0.25">
      <c r="A152" s="28" t="s">
        <v>532</v>
      </c>
      <c r="B152" s="4"/>
    </row>
    <row r="153" spans="1:2" ht="15" x14ac:dyDescent="0.25">
      <c r="A153" s="28" t="s">
        <v>533</v>
      </c>
      <c r="B153" s="4"/>
    </row>
    <row r="154" spans="1:2" ht="15" x14ac:dyDescent="0.25">
      <c r="A154" s="28" t="s">
        <v>534</v>
      </c>
      <c r="B154" s="4"/>
    </row>
    <row r="155" spans="1:2" ht="15" x14ac:dyDescent="0.25">
      <c r="A155" s="28" t="s">
        <v>535</v>
      </c>
      <c r="B155" s="4"/>
    </row>
    <row r="156" spans="1:2" ht="15" x14ac:dyDescent="0.25">
      <c r="A156" s="28" t="s">
        <v>536</v>
      </c>
      <c r="B156" s="4"/>
    </row>
    <row r="157" spans="1:2" ht="15" x14ac:dyDescent="0.25">
      <c r="A157" s="28" t="s">
        <v>537</v>
      </c>
      <c r="B157" s="4"/>
    </row>
    <row r="158" spans="1:2" ht="15" x14ac:dyDescent="0.25">
      <c r="A158" s="28" t="s">
        <v>538</v>
      </c>
      <c r="B158" s="4"/>
    </row>
    <row r="159" spans="1:2" ht="15" x14ac:dyDescent="0.25">
      <c r="A159" s="28" t="s">
        <v>539</v>
      </c>
      <c r="B159" s="4"/>
    </row>
    <row r="160" spans="1:2" ht="15" x14ac:dyDescent="0.25">
      <c r="A160" s="28" t="s">
        <v>540</v>
      </c>
      <c r="B160" s="4"/>
    </row>
    <row r="161" spans="1:2" ht="15" x14ac:dyDescent="0.25">
      <c r="A161" s="28" t="s">
        <v>541</v>
      </c>
      <c r="B161" s="4"/>
    </row>
    <row r="162" spans="1:2" ht="15" x14ac:dyDescent="0.25">
      <c r="A162" s="28" t="s">
        <v>542</v>
      </c>
      <c r="B162" s="4"/>
    </row>
    <row r="163" spans="1:2" ht="15" x14ac:dyDescent="0.25">
      <c r="A163" s="28" t="s">
        <v>543</v>
      </c>
      <c r="B163" s="4"/>
    </row>
    <row r="164" spans="1:2" ht="15" x14ac:dyDescent="0.25">
      <c r="A164" s="28" t="s">
        <v>544</v>
      </c>
      <c r="B164" s="4"/>
    </row>
    <row r="165" spans="1:2" ht="15" x14ac:dyDescent="0.25">
      <c r="A165" s="28" t="s">
        <v>545</v>
      </c>
      <c r="B165" s="4"/>
    </row>
    <row r="166" spans="1:2" ht="15" x14ac:dyDescent="0.25">
      <c r="A166" s="28" t="s">
        <v>546</v>
      </c>
      <c r="B166" s="4"/>
    </row>
    <row r="167" spans="1:2" ht="15" x14ac:dyDescent="0.25">
      <c r="A167" s="28" t="s">
        <v>547</v>
      </c>
      <c r="B167" s="4"/>
    </row>
    <row r="168" spans="1:2" ht="15" x14ac:dyDescent="0.25">
      <c r="A168" s="28" t="s">
        <v>548</v>
      </c>
      <c r="B168" s="4"/>
    </row>
    <row r="169" spans="1:2" ht="15" x14ac:dyDescent="0.25">
      <c r="A169" s="28" t="s">
        <v>549</v>
      </c>
      <c r="B169" s="4"/>
    </row>
    <row r="170" spans="1:2" ht="15" x14ac:dyDescent="0.25">
      <c r="A170" s="28" t="s">
        <v>550</v>
      </c>
      <c r="B170" s="4"/>
    </row>
    <row r="171" spans="1:2" ht="15" x14ac:dyDescent="0.25">
      <c r="A171" s="28" t="s">
        <v>551</v>
      </c>
      <c r="B171" s="4"/>
    </row>
    <row r="172" spans="1:2" ht="15" x14ac:dyDescent="0.25">
      <c r="A172" s="28" t="s">
        <v>552</v>
      </c>
      <c r="B172" s="4"/>
    </row>
    <row r="173" spans="1:2" ht="15" x14ac:dyDescent="0.25">
      <c r="A173" s="28" t="s">
        <v>553</v>
      </c>
      <c r="B173" s="4"/>
    </row>
    <row r="174" spans="1:2" ht="15" x14ac:dyDescent="0.25">
      <c r="A174" s="28" t="s">
        <v>554</v>
      </c>
      <c r="B174" s="4"/>
    </row>
    <row r="175" spans="1:2" ht="15" x14ac:dyDescent="0.25">
      <c r="A175" s="28" t="s">
        <v>555</v>
      </c>
      <c r="B175" s="4"/>
    </row>
    <row r="176" spans="1:2" ht="15" x14ac:dyDescent="0.25">
      <c r="A176" s="28" t="s">
        <v>556</v>
      </c>
      <c r="B176" s="4"/>
    </row>
    <row r="177" spans="1:2" ht="15" x14ac:dyDescent="0.25">
      <c r="A177" s="28" t="s">
        <v>557</v>
      </c>
      <c r="B177" s="4"/>
    </row>
    <row r="178" spans="1:2" ht="15" x14ac:dyDescent="0.25">
      <c r="A178" s="28" t="s">
        <v>558</v>
      </c>
      <c r="B178" s="4"/>
    </row>
    <row r="179" spans="1:2" ht="15" x14ac:dyDescent="0.25">
      <c r="A179" s="28" t="s">
        <v>559</v>
      </c>
      <c r="B179" s="4"/>
    </row>
    <row r="180" spans="1:2" ht="15" x14ac:dyDescent="0.25">
      <c r="A180" s="28" t="s">
        <v>560</v>
      </c>
      <c r="B180" s="4"/>
    </row>
    <row r="181" spans="1:2" ht="15" x14ac:dyDescent="0.25">
      <c r="A181" s="28" t="s">
        <v>561</v>
      </c>
      <c r="B181" s="4"/>
    </row>
    <row r="182" spans="1:2" ht="15" x14ac:dyDescent="0.25">
      <c r="A182" s="28" t="s">
        <v>562</v>
      </c>
      <c r="B182" s="4"/>
    </row>
    <row r="183" spans="1:2" ht="15" x14ac:dyDescent="0.25">
      <c r="A183" s="28" t="s">
        <v>563</v>
      </c>
      <c r="B183" s="4"/>
    </row>
    <row r="184" spans="1:2" ht="15" x14ac:dyDescent="0.25">
      <c r="A184" s="28" t="s">
        <v>564</v>
      </c>
      <c r="B184" s="4"/>
    </row>
    <row r="185" spans="1:2" ht="15" x14ac:dyDescent="0.25">
      <c r="A185" s="28" t="s">
        <v>565</v>
      </c>
      <c r="B185" s="4"/>
    </row>
    <row r="186" spans="1:2" ht="15" x14ac:dyDescent="0.25">
      <c r="A186" s="28" t="s">
        <v>566</v>
      </c>
      <c r="B186" s="4"/>
    </row>
    <row r="187" spans="1:2" ht="15" x14ac:dyDescent="0.25">
      <c r="A187" s="28" t="s">
        <v>567</v>
      </c>
      <c r="B187" s="4"/>
    </row>
    <row r="188" spans="1:2" ht="15" x14ac:dyDescent="0.25">
      <c r="A188" s="28" t="s">
        <v>568</v>
      </c>
      <c r="B188" s="4"/>
    </row>
    <row r="189" spans="1:2" ht="15" x14ac:dyDescent="0.25">
      <c r="A189" s="28" t="s">
        <v>569</v>
      </c>
      <c r="B189" s="4"/>
    </row>
    <row r="190" spans="1:2" ht="15" x14ac:dyDescent="0.25">
      <c r="A190" s="28" t="s">
        <v>570</v>
      </c>
      <c r="B190" s="4"/>
    </row>
    <row r="191" spans="1:2" ht="15" x14ac:dyDescent="0.25">
      <c r="A191" s="28" t="s">
        <v>571</v>
      </c>
      <c r="B191" s="4"/>
    </row>
    <row r="192" spans="1:2" ht="15" x14ac:dyDescent="0.25">
      <c r="A192" s="28" t="s">
        <v>572</v>
      </c>
      <c r="B192" s="4"/>
    </row>
    <row r="193" spans="1:2" ht="15" x14ac:dyDescent="0.25">
      <c r="A193" s="28" t="s">
        <v>573</v>
      </c>
      <c r="B193" s="4"/>
    </row>
    <row r="194" spans="1:2" ht="15" x14ac:dyDescent="0.25">
      <c r="A194" s="28" t="s">
        <v>574</v>
      </c>
      <c r="B194" s="4"/>
    </row>
    <row r="195" spans="1:2" ht="15" x14ac:dyDescent="0.25">
      <c r="A195" s="28" t="s">
        <v>575</v>
      </c>
      <c r="B195" s="4"/>
    </row>
    <row r="196" spans="1:2" ht="15" x14ac:dyDescent="0.25">
      <c r="A196" s="28" t="s">
        <v>576</v>
      </c>
      <c r="B196" s="4"/>
    </row>
    <row r="197" spans="1:2" ht="15" x14ac:dyDescent="0.25">
      <c r="A197" s="28" t="s">
        <v>577</v>
      </c>
      <c r="B197" s="4"/>
    </row>
    <row r="198" spans="1:2" ht="15" x14ac:dyDescent="0.25">
      <c r="A198" s="28" t="s">
        <v>578</v>
      </c>
      <c r="B198" s="4"/>
    </row>
    <row r="199" spans="1:2" thickBot="1" x14ac:dyDescent="0.3">
      <c r="A199" s="29" t="s">
        <v>579</v>
      </c>
      <c r="B199" s="4"/>
    </row>
  </sheetData>
  <sheetProtection algorithmName="SHA-512" hashValue="AYnMOiz3HwVECv8RQk7uAsSCXmFjXpKabkkkmFq9oGXg0FQdySFGPYxKym0PvOqPIb49tiwTNC5O6+e4kCtQwA==" saltValue="EqMTbvNau9tFOuvA9K2D0w==" spinCount="100000" sheet="1" objects="1" scenarios="1"/>
  <mergeCells count="1">
    <mergeCell ref="U2:V2"/>
  </mergeCells>
  <conditionalFormatting sqref="C20:D20">
    <cfRule type="expression" priority="4">
      <formula>"(&gt;1,1)E(SE+'2a.Audit Plan'!$E$33='Hidden Lists'!$E$3)"</formula>
    </cfRule>
  </conditionalFormatting>
  <conditionalFormatting sqref="C25:D25">
    <cfRule type="expression" priority="3">
      <formula>"(&gt;1,1)E(SE+'2a.Audit Plan'!$E$33='Hidden Lists'!$E$3)"</formula>
    </cfRule>
  </conditionalFormatting>
  <conditionalFormatting sqref="C32">
    <cfRule type="expression" priority="2">
      <formula>"(&gt;1,1)E(SE+'2a.Audit Plan'!$E$33='Hidden Lists'!$E$3)"</formula>
    </cfRule>
  </conditionalFormatting>
  <conditionalFormatting sqref="C40">
    <cfRule type="expression" priority="1">
      <formula>"(&gt;1,1)E(SE+'2a.Audit Plan'!$E$33='Hidden Lists'!$E$3)"</formula>
    </cfRule>
  </conditionalFormatting>
  <pageMargins left="0.511811024" right="0.511811024" top="0.78740157499999996" bottom="0.78740157499999996" header="0.31496062000000002" footer="0.31496062000000002"/>
  <pageSetup paperSize="9" orientation="portrait" horizontalDpi="4294967293" verticalDpi="0"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C2A29-B506-4B87-B54F-C5A804923EF0}">
  <sheetPr>
    <tabColor rgb="FFDEDBC4"/>
  </sheetPr>
  <dimension ref="A1:G371"/>
  <sheetViews>
    <sheetView workbookViewId="0">
      <selection activeCell="A2" sqref="A2"/>
    </sheetView>
  </sheetViews>
  <sheetFormatPr defaultColWidth="9.140625" defaultRowHeight="15" x14ac:dyDescent="0.25"/>
  <cols>
    <col min="1" max="3" width="23.7109375" style="1" customWidth="1"/>
    <col min="4" max="4" width="3.5703125" style="1" customWidth="1"/>
    <col min="5" max="5" width="13.85546875" style="1" customWidth="1"/>
    <col min="6" max="16384" width="9.140625" style="1"/>
  </cols>
  <sheetData>
    <row r="1" spans="1:7" x14ac:dyDescent="0.25">
      <c r="A1" s="454" t="s">
        <v>298</v>
      </c>
    </row>
    <row r="2" spans="1:7" x14ac:dyDescent="0.25">
      <c r="A2" s="333" t="s">
        <v>787</v>
      </c>
      <c r="B2" s="333" t="s">
        <v>72</v>
      </c>
      <c r="C2" s="333" t="s">
        <v>788</v>
      </c>
      <c r="E2" s="333" t="s">
        <v>789</v>
      </c>
      <c r="G2" s="325" t="s">
        <v>790</v>
      </c>
    </row>
    <row r="3" spans="1:7" x14ac:dyDescent="0.25">
      <c r="A3" s="328" t="s">
        <v>791</v>
      </c>
      <c r="B3" s="329" t="s">
        <v>73</v>
      </c>
      <c r="C3" s="328" t="s">
        <v>73</v>
      </c>
      <c r="E3" s="334" t="s">
        <v>73</v>
      </c>
      <c r="G3" s="1" t="s">
        <v>792</v>
      </c>
    </row>
    <row r="4" spans="1:7" x14ac:dyDescent="0.25">
      <c r="A4" s="328" t="s">
        <v>791</v>
      </c>
      <c r="B4" s="329" t="s">
        <v>74</v>
      </c>
      <c r="C4" s="328" t="s">
        <v>1206</v>
      </c>
      <c r="E4" s="334" t="s">
        <v>74</v>
      </c>
      <c r="G4" s="1" t="s">
        <v>793</v>
      </c>
    </row>
    <row r="5" spans="1:7" x14ac:dyDescent="0.25">
      <c r="A5" s="328" t="s">
        <v>791</v>
      </c>
      <c r="B5" s="329" t="s">
        <v>74</v>
      </c>
      <c r="C5" s="328" t="s">
        <v>1207</v>
      </c>
      <c r="E5" s="334" t="s">
        <v>794</v>
      </c>
      <c r="G5" s="1" t="s">
        <v>795</v>
      </c>
    </row>
    <row r="6" spans="1:7" x14ac:dyDescent="0.25">
      <c r="A6" s="328" t="s">
        <v>791</v>
      </c>
      <c r="B6" s="329" t="s">
        <v>794</v>
      </c>
      <c r="C6" s="328" t="s">
        <v>796</v>
      </c>
      <c r="E6" s="334" t="s">
        <v>797</v>
      </c>
      <c r="G6" s="1" t="s">
        <v>798</v>
      </c>
    </row>
    <row r="7" spans="1:7" x14ac:dyDescent="0.25">
      <c r="A7" s="328" t="s">
        <v>791</v>
      </c>
      <c r="B7" s="329" t="s">
        <v>794</v>
      </c>
      <c r="C7" s="328" t="s">
        <v>799</v>
      </c>
      <c r="E7" s="326" t="s">
        <v>800</v>
      </c>
      <c r="G7" s="1" t="s">
        <v>801</v>
      </c>
    </row>
    <row r="8" spans="1:7" x14ac:dyDescent="0.25">
      <c r="A8" s="328" t="s">
        <v>791</v>
      </c>
      <c r="B8" s="329" t="s">
        <v>794</v>
      </c>
      <c r="C8" s="328" t="s">
        <v>802</v>
      </c>
      <c r="E8" s="334" t="s">
        <v>803</v>
      </c>
    </row>
    <row r="9" spans="1:7" x14ac:dyDescent="0.25">
      <c r="A9" s="328" t="s">
        <v>791</v>
      </c>
      <c r="B9" s="329" t="s">
        <v>794</v>
      </c>
      <c r="C9" s="328" t="s">
        <v>804</v>
      </c>
      <c r="E9" s="334" t="s">
        <v>806</v>
      </c>
    </row>
    <row r="10" spans="1:7" x14ac:dyDescent="0.25">
      <c r="A10" s="328" t="s">
        <v>791</v>
      </c>
      <c r="B10" s="329" t="s">
        <v>794</v>
      </c>
      <c r="C10" s="328" t="s">
        <v>805</v>
      </c>
      <c r="E10" s="334" t="s">
        <v>808</v>
      </c>
    </row>
    <row r="11" spans="1:7" x14ac:dyDescent="0.25">
      <c r="A11" s="328" t="s">
        <v>791</v>
      </c>
      <c r="B11" s="329" t="s">
        <v>794</v>
      </c>
      <c r="C11" s="328" t="s">
        <v>807</v>
      </c>
    </row>
    <row r="12" spans="1:7" x14ac:dyDescent="0.25">
      <c r="A12" s="328" t="s">
        <v>791</v>
      </c>
      <c r="B12" s="329" t="s">
        <v>794</v>
      </c>
      <c r="C12" s="328" t="s">
        <v>809</v>
      </c>
    </row>
    <row r="13" spans="1:7" x14ac:dyDescent="0.25">
      <c r="A13" s="328" t="s">
        <v>791</v>
      </c>
      <c r="B13" s="329" t="s">
        <v>794</v>
      </c>
      <c r="C13" s="328" t="s">
        <v>810</v>
      </c>
    </row>
    <row r="14" spans="1:7" x14ac:dyDescent="0.25">
      <c r="A14" s="328" t="s">
        <v>791</v>
      </c>
      <c r="B14" s="329" t="s">
        <v>797</v>
      </c>
      <c r="C14" s="330" t="s">
        <v>811</v>
      </c>
    </row>
    <row r="15" spans="1:7" x14ac:dyDescent="0.25">
      <c r="A15" s="328" t="s">
        <v>812</v>
      </c>
      <c r="B15" s="329" t="s">
        <v>797</v>
      </c>
      <c r="C15" s="328" t="s">
        <v>813</v>
      </c>
    </row>
    <row r="16" spans="1:7" x14ac:dyDescent="0.25">
      <c r="A16" s="328" t="s">
        <v>791</v>
      </c>
      <c r="B16" s="329" t="s">
        <v>797</v>
      </c>
      <c r="C16" s="330" t="s">
        <v>814</v>
      </c>
    </row>
    <row r="17" spans="1:3" x14ac:dyDescent="0.25">
      <c r="A17" s="328" t="s">
        <v>812</v>
      </c>
      <c r="B17" s="329" t="s">
        <v>797</v>
      </c>
      <c r="C17" s="328" t="s">
        <v>815</v>
      </c>
    </row>
    <row r="18" spans="1:3" x14ac:dyDescent="0.25">
      <c r="A18" s="328" t="s">
        <v>812</v>
      </c>
      <c r="B18" s="329" t="s">
        <v>797</v>
      </c>
      <c r="C18" s="328" t="s">
        <v>816</v>
      </c>
    </row>
    <row r="19" spans="1:3" x14ac:dyDescent="0.25">
      <c r="A19" s="328" t="s">
        <v>791</v>
      </c>
      <c r="B19" s="329" t="s">
        <v>797</v>
      </c>
      <c r="C19" s="328" t="s">
        <v>817</v>
      </c>
    </row>
    <row r="20" spans="1:3" x14ac:dyDescent="0.25">
      <c r="A20" s="328" t="s">
        <v>812</v>
      </c>
      <c r="B20" s="329" t="s">
        <v>797</v>
      </c>
      <c r="C20" s="328" t="s">
        <v>818</v>
      </c>
    </row>
    <row r="21" spans="1:3" x14ac:dyDescent="0.25">
      <c r="A21" s="328" t="s">
        <v>791</v>
      </c>
      <c r="B21" s="329" t="s">
        <v>797</v>
      </c>
      <c r="C21" s="331" t="s">
        <v>313</v>
      </c>
    </row>
    <row r="22" spans="1:3" x14ac:dyDescent="0.25">
      <c r="A22" s="332" t="s">
        <v>791</v>
      </c>
      <c r="B22" s="329" t="s">
        <v>797</v>
      </c>
      <c r="C22" s="328" t="s">
        <v>318</v>
      </c>
    </row>
    <row r="23" spans="1:3" x14ac:dyDescent="0.25">
      <c r="A23" s="332" t="s">
        <v>791</v>
      </c>
      <c r="B23" s="329" t="s">
        <v>797</v>
      </c>
      <c r="C23" s="328" t="s">
        <v>318</v>
      </c>
    </row>
    <row r="24" spans="1:3" x14ac:dyDescent="0.25">
      <c r="A24" s="332" t="s">
        <v>791</v>
      </c>
      <c r="B24" s="329" t="s">
        <v>797</v>
      </c>
      <c r="C24" s="328" t="s">
        <v>318</v>
      </c>
    </row>
    <row r="25" spans="1:3" x14ac:dyDescent="0.25">
      <c r="A25" s="332" t="s">
        <v>791</v>
      </c>
      <c r="B25" s="329" t="s">
        <v>797</v>
      </c>
      <c r="C25" s="328" t="s">
        <v>318</v>
      </c>
    </row>
    <row r="26" spans="1:3" x14ac:dyDescent="0.25">
      <c r="A26" s="332" t="s">
        <v>791</v>
      </c>
      <c r="B26" s="329" t="s">
        <v>797</v>
      </c>
      <c r="C26" s="330" t="s">
        <v>819</v>
      </c>
    </row>
    <row r="27" spans="1:3" x14ac:dyDescent="0.25">
      <c r="A27" s="328" t="s">
        <v>791</v>
      </c>
      <c r="B27" s="329" t="s">
        <v>797</v>
      </c>
      <c r="C27" s="328" t="s">
        <v>820</v>
      </c>
    </row>
    <row r="28" spans="1:3" x14ac:dyDescent="0.25">
      <c r="A28" s="328" t="s">
        <v>791</v>
      </c>
      <c r="B28" s="329" t="s">
        <v>797</v>
      </c>
      <c r="C28" s="328" t="s">
        <v>821</v>
      </c>
    </row>
    <row r="29" spans="1:3" x14ac:dyDescent="0.25">
      <c r="A29" s="330" t="s">
        <v>791</v>
      </c>
      <c r="B29" s="329" t="s">
        <v>797</v>
      </c>
      <c r="C29" s="331" t="s">
        <v>822</v>
      </c>
    </row>
    <row r="30" spans="1:3" x14ac:dyDescent="0.25">
      <c r="A30" s="330" t="s">
        <v>791</v>
      </c>
      <c r="B30" s="329" t="s">
        <v>797</v>
      </c>
      <c r="C30" s="328" t="s">
        <v>823</v>
      </c>
    </row>
    <row r="31" spans="1:3" x14ac:dyDescent="0.25">
      <c r="A31" s="330" t="s">
        <v>812</v>
      </c>
      <c r="B31" s="329" t="s">
        <v>797</v>
      </c>
      <c r="C31" s="328" t="s">
        <v>824</v>
      </c>
    </row>
    <row r="32" spans="1:3" x14ac:dyDescent="0.25">
      <c r="A32" s="328" t="s">
        <v>791</v>
      </c>
      <c r="B32" s="329" t="s">
        <v>797</v>
      </c>
      <c r="C32" s="328" t="s">
        <v>825</v>
      </c>
    </row>
    <row r="33" spans="1:3" x14ac:dyDescent="0.25">
      <c r="A33" s="328" t="s">
        <v>812</v>
      </c>
      <c r="B33" s="329" t="s">
        <v>797</v>
      </c>
      <c r="C33" s="328" t="s">
        <v>826</v>
      </c>
    </row>
    <row r="34" spans="1:3" x14ac:dyDescent="0.25">
      <c r="A34" s="328" t="s">
        <v>791</v>
      </c>
      <c r="B34" s="329" t="s">
        <v>797</v>
      </c>
      <c r="C34" s="328" t="s">
        <v>827</v>
      </c>
    </row>
    <row r="35" spans="1:3" x14ac:dyDescent="0.25">
      <c r="A35" s="328" t="s">
        <v>812</v>
      </c>
      <c r="B35" s="329" t="s">
        <v>797</v>
      </c>
      <c r="C35" s="328" t="s">
        <v>828</v>
      </c>
    </row>
    <row r="36" spans="1:3" x14ac:dyDescent="0.25">
      <c r="A36" s="328" t="s">
        <v>791</v>
      </c>
      <c r="B36" s="329" t="s">
        <v>797</v>
      </c>
      <c r="C36" s="328" t="s">
        <v>829</v>
      </c>
    </row>
    <row r="37" spans="1:3" x14ac:dyDescent="0.25">
      <c r="A37" s="328" t="s">
        <v>812</v>
      </c>
      <c r="B37" s="329" t="s">
        <v>797</v>
      </c>
      <c r="C37" s="328" t="s">
        <v>830</v>
      </c>
    </row>
    <row r="38" spans="1:3" x14ac:dyDescent="0.25">
      <c r="A38" s="328" t="s">
        <v>791</v>
      </c>
      <c r="B38" s="329" t="s">
        <v>797</v>
      </c>
      <c r="C38" s="328" t="s">
        <v>831</v>
      </c>
    </row>
    <row r="39" spans="1:3" x14ac:dyDescent="0.25">
      <c r="A39" s="328" t="s">
        <v>791</v>
      </c>
      <c r="B39" s="329" t="s">
        <v>797</v>
      </c>
      <c r="C39" s="328" t="s">
        <v>832</v>
      </c>
    </row>
    <row r="40" spans="1:3" x14ac:dyDescent="0.25">
      <c r="A40" s="328" t="s">
        <v>791</v>
      </c>
      <c r="B40" s="329" t="s">
        <v>797</v>
      </c>
      <c r="C40" s="328" t="s">
        <v>833</v>
      </c>
    </row>
    <row r="41" spans="1:3" x14ac:dyDescent="0.25">
      <c r="A41" s="328" t="s">
        <v>791</v>
      </c>
      <c r="B41" s="329" t="s">
        <v>797</v>
      </c>
      <c r="C41" s="328" t="s">
        <v>834</v>
      </c>
    </row>
    <row r="42" spans="1:3" x14ac:dyDescent="0.25">
      <c r="A42" s="328" t="s">
        <v>791</v>
      </c>
      <c r="B42" s="329" t="s">
        <v>797</v>
      </c>
      <c r="C42" s="328" t="s">
        <v>835</v>
      </c>
    </row>
    <row r="43" spans="1:3" x14ac:dyDescent="0.25">
      <c r="A43" s="328" t="s">
        <v>791</v>
      </c>
      <c r="B43" s="329" t="s">
        <v>797</v>
      </c>
      <c r="C43" s="328" t="s">
        <v>836</v>
      </c>
    </row>
    <row r="44" spans="1:3" x14ac:dyDescent="0.25">
      <c r="A44" s="328" t="s">
        <v>791</v>
      </c>
      <c r="B44" s="329" t="s">
        <v>797</v>
      </c>
      <c r="C44" s="328" t="s">
        <v>837</v>
      </c>
    </row>
    <row r="45" spans="1:3" x14ac:dyDescent="0.25">
      <c r="A45" s="328" t="s">
        <v>812</v>
      </c>
      <c r="B45" s="329" t="s">
        <v>797</v>
      </c>
      <c r="C45" s="328" t="s">
        <v>838</v>
      </c>
    </row>
    <row r="46" spans="1:3" x14ac:dyDescent="0.25">
      <c r="A46" s="328" t="s">
        <v>791</v>
      </c>
      <c r="B46" s="329" t="s">
        <v>797</v>
      </c>
      <c r="C46" s="328" t="s">
        <v>839</v>
      </c>
    </row>
    <row r="47" spans="1:3" x14ac:dyDescent="0.25">
      <c r="A47" s="328" t="s">
        <v>812</v>
      </c>
      <c r="B47" s="329" t="s">
        <v>797</v>
      </c>
      <c r="C47" s="328" t="s">
        <v>840</v>
      </c>
    </row>
    <row r="48" spans="1:3" x14ac:dyDescent="0.25">
      <c r="A48" s="328" t="s">
        <v>791</v>
      </c>
      <c r="B48" s="329" t="s">
        <v>797</v>
      </c>
      <c r="C48" s="328" t="s">
        <v>841</v>
      </c>
    </row>
    <row r="49" spans="1:3" x14ac:dyDescent="0.25">
      <c r="A49" s="328" t="s">
        <v>812</v>
      </c>
      <c r="B49" s="329" t="s">
        <v>797</v>
      </c>
      <c r="C49" s="328" t="s">
        <v>842</v>
      </c>
    </row>
    <row r="50" spans="1:3" x14ac:dyDescent="0.25">
      <c r="A50" s="328" t="s">
        <v>791</v>
      </c>
      <c r="B50" s="329" t="s">
        <v>797</v>
      </c>
      <c r="C50" s="328" t="s">
        <v>843</v>
      </c>
    </row>
    <row r="51" spans="1:3" x14ac:dyDescent="0.25">
      <c r="A51" s="328" t="s">
        <v>791</v>
      </c>
      <c r="B51" s="329" t="s">
        <v>797</v>
      </c>
      <c r="C51" s="331" t="s">
        <v>844</v>
      </c>
    </row>
    <row r="52" spans="1:3" x14ac:dyDescent="0.25">
      <c r="A52" s="328" t="s">
        <v>812</v>
      </c>
      <c r="B52" s="329" t="s">
        <v>797</v>
      </c>
      <c r="C52" s="331" t="s">
        <v>845</v>
      </c>
    </row>
    <row r="53" spans="1:3" x14ac:dyDescent="0.25">
      <c r="A53" s="328" t="s">
        <v>791</v>
      </c>
      <c r="B53" s="329" t="s">
        <v>797</v>
      </c>
      <c r="C53" s="331" t="s">
        <v>846</v>
      </c>
    </row>
    <row r="54" spans="1:3" x14ac:dyDescent="0.25">
      <c r="A54" s="328" t="s">
        <v>812</v>
      </c>
      <c r="B54" s="329" t="s">
        <v>797</v>
      </c>
      <c r="C54" s="331" t="s">
        <v>847</v>
      </c>
    </row>
    <row r="55" spans="1:3" x14ac:dyDescent="0.25">
      <c r="A55" s="328" t="s">
        <v>812</v>
      </c>
      <c r="B55" s="329" t="s">
        <v>797</v>
      </c>
      <c r="C55" s="331" t="s">
        <v>848</v>
      </c>
    </row>
    <row r="56" spans="1:3" x14ac:dyDescent="0.25">
      <c r="A56" s="328" t="s">
        <v>791</v>
      </c>
      <c r="B56" s="329" t="s">
        <v>797</v>
      </c>
      <c r="C56" s="331" t="s">
        <v>849</v>
      </c>
    </row>
    <row r="57" spans="1:3" x14ac:dyDescent="0.25">
      <c r="A57" s="328" t="s">
        <v>791</v>
      </c>
      <c r="B57" s="329" t="s">
        <v>797</v>
      </c>
      <c r="C57" s="331" t="s">
        <v>850</v>
      </c>
    </row>
    <row r="58" spans="1:3" x14ac:dyDescent="0.25">
      <c r="A58" s="328" t="s">
        <v>812</v>
      </c>
      <c r="B58" s="329" t="s">
        <v>797</v>
      </c>
      <c r="C58" s="331" t="s">
        <v>851</v>
      </c>
    </row>
    <row r="59" spans="1:3" x14ac:dyDescent="0.25">
      <c r="A59" s="330" t="s">
        <v>812</v>
      </c>
      <c r="B59" s="329" t="s">
        <v>797</v>
      </c>
      <c r="C59" s="331" t="s">
        <v>852</v>
      </c>
    </row>
    <row r="60" spans="1:3" x14ac:dyDescent="0.25">
      <c r="A60" s="328" t="s">
        <v>791</v>
      </c>
      <c r="B60" s="329" t="s">
        <v>797</v>
      </c>
      <c r="C60" s="331" t="s">
        <v>853</v>
      </c>
    </row>
    <row r="61" spans="1:3" x14ac:dyDescent="0.25">
      <c r="A61" s="328" t="s">
        <v>791</v>
      </c>
      <c r="B61" s="329" t="s">
        <v>797</v>
      </c>
      <c r="C61" s="331" t="s">
        <v>854</v>
      </c>
    </row>
    <row r="62" spans="1:3" x14ac:dyDescent="0.25">
      <c r="A62" s="328" t="s">
        <v>791</v>
      </c>
      <c r="B62" s="329" t="s">
        <v>797</v>
      </c>
      <c r="C62" s="331" t="s">
        <v>855</v>
      </c>
    </row>
    <row r="63" spans="1:3" x14ac:dyDescent="0.25">
      <c r="A63" s="328" t="s">
        <v>791</v>
      </c>
      <c r="B63" s="329" t="s">
        <v>797</v>
      </c>
      <c r="C63" s="331" t="s">
        <v>328</v>
      </c>
    </row>
    <row r="64" spans="1:3" x14ac:dyDescent="0.25">
      <c r="A64" s="328" t="s">
        <v>791</v>
      </c>
      <c r="B64" s="329" t="s">
        <v>797</v>
      </c>
      <c r="C64" s="331" t="s">
        <v>856</v>
      </c>
    </row>
    <row r="65" spans="1:3" x14ac:dyDescent="0.25">
      <c r="A65" s="328" t="s">
        <v>812</v>
      </c>
      <c r="B65" s="329" t="s">
        <v>797</v>
      </c>
      <c r="C65" s="328" t="s">
        <v>857</v>
      </c>
    </row>
    <row r="66" spans="1:3" x14ac:dyDescent="0.25">
      <c r="A66" s="328" t="s">
        <v>791</v>
      </c>
      <c r="B66" s="329" t="s">
        <v>797</v>
      </c>
      <c r="C66" s="328" t="s">
        <v>858</v>
      </c>
    </row>
    <row r="67" spans="1:3" x14ac:dyDescent="0.25">
      <c r="A67" s="328" t="s">
        <v>791</v>
      </c>
      <c r="B67" s="329" t="s">
        <v>797</v>
      </c>
      <c r="C67" s="328" t="s">
        <v>859</v>
      </c>
    </row>
    <row r="68" spans="1:3" x14ac:dyDescent="0.25">
      <c r="A68" s="328" t="s">
        <v>791</v>
      </c>
      <c r="B68" s="329" t="s">
        <v>797</v>
      </c>
      <c r="C68" s="328" t="s">
        <v>860</v>
      </c>
    </row>
    <row r="69" spans="1:3" x14ac:dyDescent="0.25">
      <c r="A69" s="328" t="s">
        <v>791</v>
      </c>
      <c r="B69" s="329" t="s">
        <v>797</v>
      </c>
      <c r="C69" s="328" t="s">
        <v>861</v>
      </c>
    </row>
    <row r="70" spans="1:3" x14ac:dyDescent="0.25">
      <c r="A70" s="328" t="s">
        <v>812</v>
      </c>
      <c r="B70" s="329" t="s">
        <v>797</v>
      </c>
      <c r="C70" s="328" t="s">
        <v>862</v>
      </c>
    </row>
    <row r="71" spans="1:3" x14ac:dyDescent="0.25">
      <c r="A71" s="328" t="s">
        <v>791</v>
      </c>
      <c r="B71" s="329" t="s">
        <v>797</v>
      </c>
      <c r="C71" s="328" t="s">
        <v>863</v>
      </c>
    </row>
    <row r="72" spans="1:3" x14ac:dyDescent="0.25">
      <c r="A72" s="328" t="s">
        <v>812</v>
      </c>
      <c r="B72" s="329" t="s">
        <v>797</v>
      </c>
      <c r="C72" s="328" t="s">
        <v>864</v>
      </c>
    </row>
    <row r="73" spans="1:3" x14ac:dyDescent="0.25">
      <c r="A73" s="328" t="s">
        <v>812</v>
      </c>
      <c r="B73" s="329" t="s">
        <v>797</v>
      </c>
      <c r="C73" s="328" t="s">
        <v>865</v>
      </c>
    </row>
    <row r="74" spans="1:3" x14ac:dyDescent="0.25">
      <c r="A74" s="328" t="s">
        <v>791</v>
      </c>
      <c r="B74" s="329" t="s">
        <v>797</v>
      </c>
      <c r="C74" s="328" t="s">
        <v>866</v>
      </c>
    </row>
    <row r="75" spans="1:3" x14ac:dyDescent="0.25">
      <c r="A75" s="328" t="s">
        <v>812</v>
      </c>
      <c r="B75" s="329" t="s">
        <v>797</v>
      </c>
      <c r="C75" s="328" t="s">
        <v>867</v>
      </c>
    </row>
    <row r="76" spans="1:3" x14ac:dyDescent="0.25">
      <c r="A76" s="328" t="s">
        <v>791</v>
      </c>
      <c r="B76" s="329" t="s">
        <v>797</v>
      </c>
      <c r="C76" s="328" t="s">
        <v>868</v>
      </c>
    </row>
    <row r="77" spans="1:3" x14ac:dyDescent="0.25">
      <c r="A77" s="328" t="s">
        <v>812</v>
      </c>
      <c r="B77" s="329" t="s">
        <v>797</v>
      </c>
      <c r="C77" s="328" t="s">
        <v>869</v>
      </c>
    </row>
    <row r="78" spans="1:3" x14ac:dyDescent="0.25">
      <c r="A78" s="328" t="s">
        <v>791</v>
      </c>
      <c r="B78" s="329" t="s">
        <v>797</v>
      </c>
      <c r="C78" s="328" t="s">
        <v>870</v>
      </c>
    </row>
    <row r="79" spans="1:3" x14ac:dyDescent="0.25">
      <c r="A79" s="328" t="s">
        <v>812</v>
      </c>
      <c r="B79" s="329" t="s">
        <v>797</v>
      </c>
      <c r="C79" s="328" t="s">
        <v>871</v>
      </c>
    </row>
    <row r="80" spans="1:3" x14ac:dyDescent="0.25">
      <c r="A80" s="328" t="s">
        <v>812</v>
      </c>
      <c r="B80" s="329" t="s">
        <v>797</v>
      </c>
      <c r="C80" s="328" t="s">
        <v>872</v>
      </c>
    </row>
    <row r="81" spans="1:3" x14ac:dyDescent="0.25">
      <c r="A81" s="328" t="s">
        <v>791</v>
      </c>
      <c r="B81" s="329" t="s">
        <v>797</v>
      </c>
      <c r="C81" s="328" t="s">
        <v>873</v>
      </c>
    </row>
    <row r="82" spans="1:3" x14ac:dyDescent="0.25">
      <c r="A82" s="328" t="s">
        <v>812</v>
      </c>
      <c r="B82" s="329" t="s">
        <v>797</v>
      </c>
      <c r="C82" s="328" t="s">
        <v>874</v>
      </c>
    </row>
    <row r="83" spans="1:3" x14ac:dyDescent="0.25">
      <c r="A83" s="328" t="s">
        <v>791</v>
      </c>
      <c r="B83" s="329" t="s">
        <v>797</v>
      </c>
      <c r="C83" s="328" t="s">
        <v>875</v>
      </c>
    </row>
    <row r="84" spans="1:3" x14ac:dyDescent="0.25">
      <c r="A84" s="328" t="s">
        <v>812</v>
      </c>
      <c r="B84" s="329" t="s">
        <v>797</v>
      </c>
      <c r="C84" s="328" t="s">
        <v>876</v>
      </c>
    </row>
    <row r="85" spans="1:3" x14ac:dyDescent="0.25">
      <c r="A85" s="328" t="s">
        <v>791</v>
      </c>
      <c r="B85" s="329" t="s">
        <v>797</v>
      </c>
      <c r="C85" s="328" t="s">
        <v>877</v>
      </c>
    </row>
    <row r="86" spans="1:3" x14ac:dyDescent="0.25">
      <c r="A86" s="328" t="s">
        <v>812</v>
      </c>
      <c r="B86" s="329" t="s">
        <v>797</v>
      </c>
      <c r="C86" s="328" t="s">
        <v>878</v>
      </c>
    </row>
    <row r="87" spans="1:3" x14ac:dyDescent="0.25">
      <c r="A87" s="332" t="s">
        <v>791</v>
      </c>
      <c r="B87" s="329" t="s">
        <v>797</v>
      </c>
      <c r="C87" s="328" t="s">
        <v>879</v>
      </c>
    </row>
    <row r="88" spans="1:3" x14ac:dyDescent="0.25">
      <c r="A88" s="332" t="s">
        <v>791</v>
      </c>
      <c r="B88" s="329" t="s">
        <v>797</v>
      </c>
      <c r="C88" s="328" t="s">
        <v>879</v>
      </c>
    </row>
    <row r="89" spans="1:3" x14ac:dyDescent="0.25">
      <c r="A89" s="332" t="s">
        <v>791</v>
      </c>
      <c r="B89" s="329" t="s">
        <v>797</v>
      </c>
      <c r="C89" s="328" t="s">
        <v>879</v>
      </c>
    </row>
    <row r="90" spans="1:3" x14ac:dyDescent="0.25">
      <c r="A90" s="328" t="s">
        <v>812</v>
      </c>
      <c r="B90" s="329" t="s">
        <v>797</v>
      </c>
      <c r="C90" s="328" t="s">
        <v>880</v>
      </c>
    </row>
    <row r="91" spans="1:3" x14ac:dyDescent="0.25">
      <c r="A91" s="328" t="s">
        <v>791</v>
      </c>
      <c r="B91" s="329" t="s">
        <v>797</v>
      </c>
      <c r="C91" s="328" t="s">
        <v>881</v>
      </c>
    </row>
    <row r="92" spans="1:3" x14ac:dyDescent="0.25">
      <c r="A92" s="328" t="s">
        <v>791</v>
      </c>
      <c r="B92" s="329" t="s">
        <v>797</v>
      </c>
      <c r="C92" s="328" t="s">
        <v>882</v>
      </c>
    </row>
    <row r="93" spans="1:3" x14ac:dyDescent="0.25">
      <c r="A93" s="328" t="s">
        <v>812</v>
      </c>
      <c r="B93" s="329" t="s">
        <v>797</v>
      </c>
      <c r="C93" s="328" t="s">
        <v>883</v>
      </c>
    </row>
    <row r="94" spans="1:3" x14ac:dyDescent="0.25">
      <c r="A94" s="328" t="s">
        <v>791</v>
      </c>
      <c r="B94" s="329" t="s">
        <v>797</v>
      </c>
      <c r="C94" s="328" t="s">
        <v>884</v>
      </c>
    </row>
    <row r="95" spans="1:3" x14ac:dyDescent="0.25">
      <c r="A95" s="328" t="s">
        <v>812</v>
      </c>
      <c r="B95" s="329" t="s">
        <v>797</v>
      </c>
      <c r="C95" s="328" t="s">
        <v>885</v>
      </c>
    </row>
    <row r="96" spans="1:3" x14ac:dyDescent="0.25">
      <c r="A96" s="332" t="s">
        <v>791</v>
      </c>
      <c r="B96" s="329" t="s">
        <v>797</v>
      </c>
      <c r="C96" s="328" t="s">
        <v>886</v>
      </c>
    </row>
    <row r="97" spans="1:3" x14ac:dyDescent="0.25">
      <c r="A97" s="328" t="s">
        <v>791</v>
      </c>
      <c r="B97" s="329" t="s">
        <v>797</v>
      </c>
      <c r="C97" s="328" t="s">
        <v>887</v>
      </c>
    </row>
    <row r="98" spans="1:3" x14ac:dyDescent="0.25">
      <c r="A98" s="328" t="s">
        <v>791</v>
      </c>
      <c r="B98" s="329" t="s">
        <v>797</v>
      </c>
      <c r="C98" s="328" t="s">
        <v>888</v>
      </c>
    </row>
    <row r="99" spans="1:3" x14ac:dyDescent="0.25">
      <c r="A99" s="328" t="s">
        <v>791</v>
      </c>
      <c r="B99" s="329" t="s">
        <v>797</v>
      </c>
      <c r="C99" s="328" t="s">
        <v>889</v>
      </c>
    </row>
    <row r="100" spans="1:3" x14ac:dyDescent="0.25">
      <c r="A100" s="328" t="s">
        <v>791</v>
      </c>
      <c r="B100" s="329" t="s">
        <v>797</v>
      </c>
      <c r="C100" s="328" t="s">
        <v>890</v>
      </c>
    </row>
    <row r="101" spans="1:3" x14ac:dyDescent="0.25">
      <c r="A101" s="328" t="s">
        <v>791</v>
      </c>
      <c r="B101" s="329" t="s">
        <v>797</v>
      </c>
      <c r="C101" s="328" t="s">
        <v>891</v>
      </c>
    </row>
    <row r="102" spans="1:3" x14ac:dyDescent="0.25">
      <c r="A102" s="328" t="s">
        <v>791</v>
      </c>
      <c r="B102" s="329" t="s">
        <v>797</v>
      </c>
      <c r="C102" s="328" t="s">
        <v>892</v>
      </c>
    </row>
    <row r="103" spans="1:3" x14ac:dyDescent="0.25">
      <c r="A103" s="328" t="s">
        <v>791</v>
      </c>
      <c r="B103" s="329" t="s">
        <v>797</v>
      </c>
      <c r="C103" s="328" t="s">
        <v>893</v>
      </c>
    </row>
    <row r="104" spans="1:3" x14ac:dyDescent="0.25">
      <c r="A104" s="328" t="s">
        <v>812</v>
      </c>
      <c r="B104" s="329" t="s">
        <v>797</v>
      </c>
      <c r="C104" s="328" t="s">
        <v>894</v>
      </c>
    </row>
    <row r="105" spans="1:3" x14ac:dyDescent="0.25">
      <c r="A105" s="328" t="s">
        <v>812</v>
      </c>
      <c r="B105" s="329" t="s">
        <v>797</v>
      </c>
      <c r="C105" s="328" t="s">
        <v>895</v>
      </c>
    </row>
    <row r="106" spans="1:3" x14ac:dyDescent="0.25">
      <c r="A106" s="328" t="s">
        <v>812</v>
      </c>
      <c r="B106" s="329" t="s">
        <v>797</v>
      </c>
      <c r="C106" s="328" t="s">
        <v>896</v>
      </c>
    </row>
    <row r="107" spans="1:3" x14ac:dyDescent="0.25">
      <c r="A107" s="330" t="s">
        <v>791</v>
      </c>
      <c r="B107" s="329" t="s">
        <v>797</v>
      </c>
      <c r="C107" s="328" t="s">
        <v>897</v>
      </c>
    </row>
    <row r="108" spans="1:3" x14ac:dyDescent="0.25">
      <c r="A108" s="328" t="s">
        <v>812</v>
      </c>
      <c r="B108" s="329" t="s">
        <v>797</v>
      </c>
      <c r="C108" s="328" t="s">
        <v>898</v>
      </c>
    </row>
    <row r="109" spans="1:3" x14ac:dyDescent="0.25">
      <c r="A109" s="328" t="s">
        <v>791</v>
      </c>
      <c r="B109" s="329" t="s">
        <v>797</v>
      </c>
      <c r="C109" s="328" t="s">
        <v>899</v>
      </c>
    </row>
    <row r="110" spans="1:3" x14ac:dyDescent="0.25">
      <c r="A110" s="328" t="s">
        <v>791</v>
      </c>
      <c r="B110" s="329" t="s">
        <v>797</v>
      </c>
      <c r="C110" s="328" t="s">
        <v>900</v>
      </c>
    </row>
    <row r="111" spans="1:3" x14ac:dyDescent="0.25">
      <c r="A111" s="328" t="s">
        <v>812</v>
      </c>
      <c r="B111" s="329" t="s">
        <v>797</v>
      </c>
      <c r="C111" s="328" t="s">
        <v>901</v>
      </c>
    </row>
    <row r="112" spans="1:3" x14ac:dyDescent="0.25">
      <c r="A112" s="328" t="s">
        <v>791</v>
      </c>
      <c r="B112" s="329" t="s">
        <v>797</v>
      </c>
      <c r="C112" s="328" t="s">
        <v>902</v>
      </c>
    </row>
    <row r="113" spans="1:3" x14ac:dyDescent="0.25">
      <c r="A113" s="328" t="s">
        <v>791</v>
      </c>
      <c r="B113" s="329" t="s">
        <v>797</v>
      </c>
      <c r="C113" s="328" t="s">
        <v>903</v>
      </c>
    </row>
    <row r="114" spans="1:3" x14ac:dyDescent="0.25">
      <c r="A114" s="328" t="s">
        <v>812</v>
      </c>
      <c r="B114" s="329" t="s">
        <v>797</v>
      </c>
      <c r="C114" s="328" t="s">
        <v>904</v>
      </c>
    </row>
    <row r="115" spans="1:3" x14ac:dyDescent="0.25">
      <c r="A115" s="328" t="s">
        <v>791</v>
      </c>
      <c r="B115" s="329" t="s">
        <v>797</v>
      </c>
      <c r="C115" s="328" t="s">
        <v>905</v>
      </c>
    </row>
    <row r="116" spans="1:3" x14ac:dyDescent="0.25">
      <c r="A116" s="328" t="s">
        <v>812</v>
      </c>
      <c r="B116" s="329" t="s">
        <v>797</v>
      </c>
      <c r="C116" s="328" t="s">
        <v>906</v>
      </c>
    </row>
    <row r="117" spans="1:3" x14ac:dyDescent="0.25">
      <c r="A117" s="328" t="s">
        <v>791</v>
      </c>
      <c r="B117" s="329" t="s">
        <v>797</v>
      </c>
      <c r="C117" s="328" t="s">
        <v>907</v>
      </c>
    </row>
    <row r="118" spans="1:3" x14ac:dyDescent="0.25">
      <c r="A118" s="328" t="s">
        <v>812</v>
      </c>
      <c r="B118" s="329" t="s">
        <v>797</v>
      </c>
      <c r="C118" s="328" t="s">
        <v>908</v>
      </c>
    </row>
    <row r="119" spans="1:3" x14ac:dyDescent="0.25">
      <c r="A119" s="328" t="s">
        <v>791</v>
      </c>
      <c r="B119" s="329" t="s">
        <v>797</v>
      </c>
      <c r="C119" s="328" t="s">
        <v>909</v>
      </c>
    </row>
    <row r="120" spans="1:3" x14ac:dyDescent="0.25">
      <c r="A120" s="328" t="s">
        <v>791</v>
      </c>
      <c r="B120" s="329" t="s">
        <v>797</v>
      </c>
      <c r="C120" s="328" t="s">
        <v>910</v>
      </c>
    </row>
    <row r="121" spans="1:3" x14ac:dyDescent="0.25">
      <c r="A121" s="328" t="s">
        <v>812</v>
      </c>
      <c r="B121" s="329" t="s">
        <v>797</v>
      </c>
      <c r="C121" s="328" t="s">
        <v>911</v>
      </c>
    </row>
    <row r="122" spans="1:3" x14ac:dyDescent="0.25">
      <c r="A122" s="330" t="s">
        <v>791</v>
      </c>
      <c r="B122" s="329" t="s">
        <v>797</v>
      </c>
      <c r="C122" s="331" t="s">
        <v>912</v>
      </c>
    </row>
    <row r="123" spans="1:3" x14ac:dyDescent="0.25">
      <c r="A123" s="328" t="s">
        <v>791</v>
      </c>
      <c r="B123" s="329" t="s">
        <v>797</v>
      </c>
      <c r="C123" s="330" t="s">
        <v>913</v>
      </c>
    </row>
    <row r="124" spans="1:3" x14ac:dyDescent="0.25">
      <c r="A124" s="328" t="s">
        <v>791</v>
      </c>
      <c r="B124" s="329" t="s">
        <v>797</v>
      </c>
      <c r="C124" s="328" t="s">
        <v>914</v>
      </c>
    </row>
    <row r="125" spans="1:3" x14ac:dyDescent="0.25">
      <c r="A125" s="328" t="s">
        <v>812</v>
      </c>
      <c r="B125" s="329" t="s">
        <v>797</v>
      </c>
      <c r="C125" s="328" t="s">
        <v>915</v>
      </c>
    </row>
    <row r="126" spans="1:3" x14ac:dyDescent="0.25">
      <c r="A126" s="328" t="s">
        <v>791</v>
      </c>
      <c r="B126" s="329" t="s">
        <v>797</v>
      </c>
      <c r="C126" s="328" t="s">
        <v>916</v>
      </c>
    </row>
    <row r="127" spans="1:3" x14ac:dyDescent="0.25">
      <c r="A127" s="328" t="s">
        <v>812</v>
      </c>
      <c r="B127" s="329" t="s">
        <v>797</v>
      </c>
      <c r="C127" s="328" t="s">
        <v>917</v>
      </c>
    </row>
    <row r="128" spans="1:3" x14ac:dyDescent="0.25">
      <c r="A128" s="330" t="s">
        <v>791</v>
      </c>
      <c r="B128" s="329" t="s">
        <v>797</v>
      </c>
      <c r="C128" s="328" t="s">
        <v>918</v>
      </c>
    </row>
    <row r="129" spans="1:3" x14ac:dyDescent="0.25">
      <c r="A129" s="328" t="s">
        <v>812</v>
      </c>
      <c r="B129" s="329" t="s">
        <v>797</v>
      </c>
      <c r="C129" s="328" t="s">
        <v>919</v>
      </c>
    </row>
    <row r="130" spans="1:3" x14ac:dyDescent="0.25">
      <c r="A130" s="328" t="s">
        <v>812</v>
      </c>
      <c r="B130" s="329" t="s">
        <v>797</v>
      </c>
      <c r="C130" s="331" t="s">
        <v>920</v>
      </c>
    </row>
    <row r="131" spans="1:3" x14ac:dyDescent="0.25">
      <c r="A131" s="328" t="s">
        <v>791</v>
      </c>
      <c r="B131" s="329" t="s">
        <v>797</v>
      </c>
      <c r="C131" s="328" t="s">
        <v>921</v>
      </c>
    </row>
    <row r="132" spans="1:3" x14ac:dyDescent="0.25">
      <c r="A132" s="328" t="s">
        <v>791</v>
      </c>
      <c r="B132" s="329" t="s">
        <v>797</v>
      </c>
      <c r="C132" s="328" t="s">
        <v>922</v>
      </c>
    </row>
    <row r="133" spans="1:3" x14ac:dyDescent="0.25">
      <c r="A133" s="328" t="s">
        <v>812</v>
      </c>
      <c r="B133" s="329" t="s">
        <v>797</v>
      </c>
      <c r="C133" s="328" t="s">
        <v>923</v>
      </c>
    </row>
    <row r="134" spans="1:3" x14ac:dyDescent="0.25">
      <c r="A134" s="328" t="s">
        <v>812</v>
      </c>
      <c r="B134" s="329" t="s">
        <v>797</v>
      </c>
      <c r="C134" s="328" t="s">
        <v>924</v>
      </c>
    </row>
    <row r="135" spans="1:3" x14ac:dyDescent="0.25">
      <c r="A135" s="328" t="s">
        <v>791</v>
      </c>
      <c r="B135" s="329" t="s">
        <v>797</v>
      </c>
      <c r="C135" s="328" t="s">
        <v>925</v>
      </c>
    </row>
    <row r="136" spans="1:3" x14ac:dyDescent="0.25">
      <c r="A136" s="328" t="s">
        <v>812</v>
      </c>
      <c r="B136" s="329" t="s">
        <v>797</v>
      </c>
      <c r="C136" s="328" t="s">
        <v>926</v>
      </c>
    </row>
    <row r="137" spans="1:3" x14ac:dyDescent="0.25">
      <c r="A137" s="330" t="s">
        <v>791</v>
      </c>
      <c r="B137" s="329" t="s">
        <v>797</v>
      </c>
      <c r="C137" s="328" t="s">
        <v>927</v>
      </c>
    </row>
    <row r="138" spans="1:3" x14ac:dyDescent="0.25">
      <c r="A138" s="328" t="s">
        <v>812</v>
      </c>
      <c r="B138" s="329" t="s">
        <v>797</v>
      </c>
      <c r="C138" s="328" t="s">
        <v>928</v>
      </c>
    </row>
    <row r="139" spans="1:3" x14ac:dyDescent="0.25">
      <c r="A139" s="328" t="s">
        <v>791</v>
      </c>
      <c r="B139" s="329" t="s">
        <v>800</v>
      </c>
      <c r="C139" s="331" t="s">
        <v>929</v>
      </c>
    </row>
    <row r="140" spans="1:3" x14ac:dyDescent="0.25">
      <c r="A140" s="328" t="s">
        <v>812</v>
      </c>
      <c r="B140" s="329" t="s">
        <v>800</v>
      </c>
      <c r="C140" s="328" t="s">
        <v>930</v>
      </c>
    </row>
    <row r="141" spans="1:3" x14ac:dyDescent="0.25">
      <c r="A141" s="328" t="s">
        <v>812</v>
      </c>
      <c r="B141" s="329" t="s">
        <v>800</v>
      </c>
      <c r="C141" s="328" t="s">
        <v>931</v>
      </c>
    </row>
    <row r="142" spans="1:3" x14ac:dyDescent="0.25">
      <c r="A142" s="328" t="s">
        <v>812</v>
      </c>
      <c r="B142" s="329" t="s">
        <v>800</v>
      </c>
      <c r="C142" s="330" t="s">
        <v>932</v>
      </c>
    </row>
    <row r="143" spans="1:3" x14ac:dyDescent="0.25">
      <c r="A143" s="328" t="s">
        <v>812</v>
      </c>
      <c r="B143" s="329" t="s">
        <v>800</v>
      </c>
      <c r="C143" s="328" t="s">
        <v>933</v>
      </c>
    </row>
    <row r="144" spans="1:3" x14ac:dyDescent="0.25">
      <c r="A144" s="328" t="s">
        <v>812</v>
      </c>
      <c r="B144" s="329" t="s">
        <v>800</v>
      </c>
      <c r="C144" s="328" t="s">
        <v>934</v>
      </c>
    </row>
    <row r="145" spans="1:3" x14ac:dyDescent="0.25">
      <c r="A145" s="328" t="s">
        <v>812</v>
      </c>
      <c r="B145" s="329" t="s">
        <v>800</v>
      </c>
      <c r="C145" s="328" t="s">
        <v>935</v>
      </c>
    </row>
    <row r="146" spans="1:3" x14ac:dyDescent="0.25">
      <c r="A146" s="328" t="s">
        <v>812</v>
      </c>
      <c r="B146" s="329" t="s">
        <v>800</v>
      </c>
      <c r="C146" s="328" t="s">
        <v>936</v>
      </c>
    </row>
    <row r="147" spans="1:3" x14ac:dyDescent="0.25">
      <c r="A147" s="328" t="s">
        <v>812</v>
      </c>
      <c r="B147" s="329" t="s">
        <v>800</v>
      </c>
      <c r="C147" s="328" t="s">
        <v>937</v>
      </c>
    </row>
    <row r="148" spans="1:3" x14ac:dyDescent="0.25">
      <c r="A148" s="328" t="s">
        <v>812</v>
      </c>
      <c r="B148" s="329" t="s">
        <v>800</v>
      </c>
      <c r="C148" s="328" t="s">
        <v>938</v>
      </c>
    </row>
    <row r="149" spans="1:3" x14ac:dyDescent="0.25">
      <c r="A149" s="328" t="s">
        <v>812</v>
      </c>
      <c r="B149" s="329" t="s">
        <v>800</v>
      </c>
      <c r="C149" s="328" t="s">
        <v>939</v>
      </c>
    </row>
    <row r="150" spans="1:3" x14ac:dyDescent="0.25">
      <c r="A150" s="328" t="s">
        <v>812</v>
      </c>
      <c r="B150" s="329" t="s">
        <v>800</v>
      </c>
      <c r="C150" s="328" t="s">
        <v>940</v>
      </c>
    </row>
    <row r="151" spans="1:3" x14ac:dyDescent="0.25">
      <c r="A151" s="328" t="s">
        <v>812</v>
      </c>
      <c r="B151" s="329" t="s">
        <v>800</v>
      </c>
      <c r="C151" s="328" t="s">
        <v>941</v>
      </c>
    </row>
    <row r="152" spans="1:3" x14ac:dyDescent="0.25">
      <c r="A152" s="328" t="s">
        <v>812</v>
      </c>
      <c r="B152" s="329" t="s">
        <v>800</v>
      </c>
      <c r="C152" s="328" t="s">
        <v>942</v>
      </c>
    </row>
    <row r="153" spans="1:3" x14ac:dyDescent="0.25">
      <c r="A153" s="328" t="s">
        <v>812</v>
      </c>
      <c r="B153" s="329" t="s">
        <v>800</v>
      </c>
      <c r="C153" s="328" t="s">
        <v>943</v>
      </c>
    </row>
    <row r="154" spans="1:3" x14ac:dyDescent="0.25">
      <c r="A154" s="328" t="s">
        <v>812</v>
      </c>
      <c r="B154" s="329" t="s">
        <v>800</v>
      </c>
      <c r="C154" s="328" t="s">
        <v>944</v>
      </c>
    </row>
    <row r="155" spans="1:3" x14ac:dyDescent="0.25">
      <c r="A155" s="328" t="s">
        <v>812</v>
      </c>
      <c r="B155" s="329" t="s">
        <v>800</v>
      </c>
      <c r="C155" s="331" t="s">
        <v>945</v>
      </c>
    </row>
    <row r="156" spans="1:3" x14ac:dyDescent="0.25">
      <c r="A156" s="328" t="s">
        <v>946</v>
      </c>
      <c r="B156" s="329" t="s">
        <v>800</v>
      </c>
      <c r="C156" s="328" t="s">
        <v>947</v>
      </c>
    </row>
    <row r="157" spans="1:3" x14ac:dyDescent="0.25">
      <c r="A157" s="328" t="s">
        <v>812</v>
      </c>
      <c r="B157" s="329" t="s">
        <v>800</v>
      </c>
      <c r="C157" s="328" t="s">
        <v>948</v>
      </c>
    </row>
    <row r="158" spans="1:3" x14ac:dyDescent="0.25">
      <c r="A158" s="328" t="s">
        <v>812</v>
      </c>
      <c r="B158" s="329" t="s">
        <v>800</v>
      </c>
      <c r="C158" s="328" t="s">
        <v>949</v>
      </c>
    </row>
    <row r="159" spans="1:3" x14ac:dyDescent="0.25">
      <c r="A159" s="328" t="s">
        <v>812</v>
      </c>
      <c r="B159" s="329" t="s">
        <v>800</v>
      </c>
      <c r="C159" s="328" t="s">
        <v>950</v>
      </c>
    </row>
    <row r="160" spans="1:3" x14ac:dyDescent="0.25">
      <c r="A160" s="328" t="s">
        <v>812</v>
      </c>
      <c r="B160" s="329" t="s">
        <v>800</v>
      </c>
      <c r="C160" s="328" t="s">
        <v>951</v>
      </c>
    </row>
    <row r="161" spans="1:3" x14ac:dyDescent="0.25">
      <c r="A161" s="328" t="s">
        <v>812</v>
      </c>
      <c r="B161" s="329" t="s">
        <v>800</v>
      </c>
      <c r="C161" s="328" t="s">
        <v>952</v>
      </c>
    </row>
    <row r="162" spans="1:3" x14ac:dyDescent="0.25">
      <c r="A162" s="328" t="s">
        <v>812</v>
      </c>
      <c r="B162" s="329" t="s">
        <v>800</v>
      </c>
      <c r="C162" s="328" t="s">
        <v>953</v>
      </c>
    </row>
    <row r="163" spans="1:3" x14ac:dyDescent="0.25">
      <c r="A163" s="328" t="s">
        <v>812</v>
      </c>
      <c r="B163" s="329" t="s">
        <v>800</v>
      </c>
      <c r="C163" s="328" t="s">
        <v>954</v>
      </c>
    </row>
    <row r="164" spans="1:3" x14ac:dyDescent="0.25">
      <c r="A164" s="328" t="s">
        <v>812</v>
      </c>
      <c r="B164" s="329" t="s">
        <v>800</v>
      </c>
      <c r="C164" s="328" t="s">
        <v>955</v>
      </c>
    </row>
    <row r="165" spans="1:3" x14ac:dyDescent="0.25">
      <c r="A165" s="328" t="s">
        <v>812</v>
      </c>
      <c r="B165" s="329" t="s">
        <v>800</v>
      </c>
      <c r="C165" s="328" t="s">
        <v>956</v>
      </c>
    </row>
    <row r="166" spans="1:3" x14ac:dyDescent="0.25">
      <c r="A166" s="328" t="s">
        <v>812</v>
      </c>
      <c r="B166" s="329" t="s">
        <v>800</v>
      </c>
      <c r="C166" s="328" t="s">
        <v>957</v>
      </c>
    </row>
    <row r="167" spans="1:3" x14ac:dyDescent="0.25">
      <c r="A167" s="328" t="s">
        <v>812</v>
      </c>
      <c r="B167" s="329" t="s">
        <v>800</v>
      </c>
      <c r="C167" s="328" t="s">
        <v>958</v>
      </c>
    </row>
    <row r="168" spans="1:3" x14ac:dyDescent="0.25">
      <c r="A168" s="328" t="s">
        <v>812</v>
      </c>
      <c r="B168" s="329" t="s">
        <v>800</v>
      </c>
      <c r="C168" s="328" t="s">
        <v>959</v>
      </c>
    </row>
    <row r="169" spans="1:3" x14ac:dyDescent="0.25">
      <c r="A169" s="328" t="s">
        <v>812</v>
      </c>
      <c r="B169" s="329" t="s">
        <v>800</v>
      </c>
      <c r="C169" s="328" t="s">
        <v>960</v>
      </c>
    </row>
    <row r="170" spans="1:3" x14ac:dyDescent="0.25">
      <c r="A170" s="328" t="s">
        <v>812</v>
      </c>
      <c r="B170" s="329" t="s">
        <v>800</v>
      </c>
      <c r="C170" s="328" t="s">
        <v>961</v>
      </c>
    </row>
    <row r="171" spans="1:3" x14ac:dyDescent="0.25">
      <c r="A171" s="328" t="s">
        <v>812</v>
      </c>
      <c r="B171" s="329" t="s">
        <v>800</v>
      </c>
      <c r="C171" s="328" t="s">
        <v>962</v>
      </c>
    </row>
    <row r="172" spans="1:3" x14ac:dyDescent="0.25">
      <c r="A172" s="328" t="s">
        <v>812</v>
      </c>
      <c r="B172" s="329" t="s">
        <v>800</v>
      </c>
      <c r="C172" s="328" t="s">
        <v>963</v>
      </c>
    </row>
    <row r="173" spans="1:3" x14ac:dyDescent="0.25">
      <c r="A173" s="328" t="s">
        <v>812</v>
      </c>
      <c r="B173" s="329" t="s">
        <v>800</v>
      </c>
      <c r="C173" s="328" t="s">
        <v>964</v>
      </c>
    </row>
    <row r="174" spans="1:3" x14ac:dyDescent="0.25">
      <c r="A174" s="328" t="s">
        <v>812</v>
      </c>
      <c r="B174" s="329" t="s">
        <v>800</v>
      </c>
      <c r="C174" s="328" t="s">
        <v>965</v>
      </c>
    </row>
    <row r="175" spans="1:3" x14ac:dyDescent="0.25">
      <c r="A175" s="328" t="s">
        <v>812</v>
      </c>
      <c r="B175" s="329" t="s">
        <v>800</v>
      </c>
      <c r="C175" s="328" t="s">
        <v>966</v>
      </c>
    </row>
    <row r="176" spans="1:3" x14ac:dyDescent="0.25">
      <c r="A176" s="328" t="s">
        <v>812</v>
      </c>
      <c r="B176" s="329" t="s">
        <v>800</v>
      </c>
      <c r="C176" s="328" t="s">
        <v>967</v>
      </c>
    </row>
    <row r="177" spans="1:3" x14ac:dyDescent="0.25">
      <c r="A177" s="328" t="s">
        <v>946</v>
      </c>
      <c r="B177" s="329" t="s">
        <v>800</v>
      </c>
      <c r="C177" s="330" t="s">
        <v>968</v>
      </c>
    </row>
    <row r="178" spans="1:3" x14ac:dyDescent="0.25">
      <c r="A178" s="328" t="s">
        <v>946</v>
      </c>
      <c r="B178" s="329" t="s">
        <v>800</v>
      </c>
      <c r="C178" s="330" t="s">
        <v>969</v>
      </c>
    </row>
    <row r="179" spans="1:3" x14ac:dyDescent="0.25">
      <c r="A179" s="328" t="s">
        <v>946</v>
      </c>
      <c r="B179" s="329" t="s">
        <v>800</v>
      </c>
      <c r="C179" s="330" t="s">
        <v>969</v>
      </c>
    </row>
    <row r="180" spans="1:3" x14ac:dyDescent="0.25">
      <c r="A180" s="328" t="s">
        <v>946</v>
      </c>
      <c r="B180" s="329" t="s">
        <v>800</v>
      </c>
      <c r="C180" s="330" t="s">
        <v>969</v>
      </c>
    </row>
    <row r="181" spans="1:3" x14ac:dyDescent="0.25">
      <c r="A181" s="328" t="s">
        <v>946</v>
      </c>
      <c r="B181" s="329" t="s">
        <v>800</v>
      </c>
      <c r="C181" s="330" t="s">
        <v>969</v>
      </c>
    </row>
    <row r="182" spans="1:3" x14ac:dyDescent="0.25">
      <c r="A182" s="328" t="s">
        <v>812</v>
      </c>
      <c r="B182" s="329" t="s">
        <v>800</v>
      </c>
      <c r="C182" s="328" t="s">
        <v>970</v>
      </c>
    </row>
    <row r="183" spans="1:3" x14ac:dyDescent="0.25">
      <c r="A183" s="328" t="s">
        <v>812</v>
      </c>
      <c r="B183" s="329" t="s">
        <v>800</v>
      </c>
      <c r="C183" s="328" t="s">
        <v>971</v>
      </c>
    </row>
    <row r="184" spans="1:3" x14ac:dyDescent="0.25">
      <c r="A184" s="328" t="s">
        <v>812</v>
      </c>
      <c r="B184" s="329" t="s">
        <v>800</v>
      </c>
      <c r="C184" s="328" t="s">
        <v>972</v>
      </c>
    </row>
    <row r="185" spans="1:3" x14ac:dyDescent="0.25">
      <c r="A185" s="328" t="s">
        <v>812</v>
      </c>
      <c r="B185" s="329" t="s">
        <v>800</v>
      </c>
      <c r="C185" s="328" t="s">
        <v>973</v>
      </c>
    </row>
    <row r="186" spans="1:3" x14ac:dyDescent="0.25">
      <c r="A186" s="328" t="s">
        <v>812</v>
      </c>
      <c r="B186" s="329" t="s">
        <v>800</v>
      </c>
      <c r="C186" s="328" t="s">
        <v>974</v>
      </c>
    </row>
    <row r="187" spans="1:3" x14ac:dyDescent="0.25">
      <c r="A187" s="328" t="s">
        <v>812</v>
      </c>
      <c r="B187" s="329" t="s">
        <v>800</v>
      </c>
      <c r="C187" s="328" t="s">
        <v>975</v>
      </c>
    </row>
    <row r="188" spans="1:3" x14ac:dyDescent="0.25">
      <c r="A188" s="328" t="s">
        <v>812</v>
      </c>
      <c r="B188" s="329" t="s">
        <v>800</v>
      </c>
      <c r="C188" s="328" t="s">
        <v>976</v>
      </c>
    </row>
    <row r="189" spans="1:3" x14ac:dyDescent="0.25">
      <c r="A189" s="328" t="s">
        <v>812</v>
      </c>
      <c r="B189" s="329" t="s">
        <v>800</v>
      </c>
      <c r="C189" s="328" t="s">
        <v>977</v>
      </c>
    </row>
    <row r="190" spans="1:3" x14ac:dyDescent="0.25">
      <c r="A190" s="328" t="s">
        <v>812</v>
      </c>
      <c r="B190" s="329" t="s">
        <v>800</v>
      </c>
      <c r="C190" s="328" t="s">
        <v>978</v>
      </c>
    </row>
    <row r="191" spans="1:3" x14ac:dyDescent="0.25">
      <c r="A191" s="328" t="s">
        <v>812</v>
      </c>
      <c r="B191" s="329" t="s">
        <v>800</v>
      </c>
      <c r="C191" s="328" t="s">
        <v>979</v>
      </c>
    </row>
    <row r="192" spans="1:3" x14ac:dyDescent="0.25">
      <c r="A192" s="328" t="s">
        <v>812</v>
      </c>
      <c r="B192" s="329" t="s">
        <v>800</v>
      </c>
      <c r="C192" s="328" t="s">
        <v>980</v>
      </c>
    </row>
    <row r="193" spans="1:3" x14ac:dyDescent="0.25">
      <c r="A193" s="328" t="s">
        <v>812</v>
      </c>
      <c r="B193" s="329" t="s">
        <v>800</v>
      </c>
      <c r="C193" s="328" t="s">
        <v>981</v>
      </c>
    </row>
    <row r="194" spans="1:3" x14ac:dyDescent="0.25">
      <c r="A194" s="328" t="s">
        <v>812</v>
      </c>
      <c r="B194" s="329" t="s">
        <v>800</v>
      </c>
      <c r="C194" s="328" t="s">
        <v>982</v>
      </c>
    </row>
    <row r="195" spans="1:3" x14ac:dyDescent="0.25">
      <c r="A195" s="328" t="s">
        <v>812</v>
      </c>
      <c r="B195" s="329" t="s">
        <v>800</v>
      </c>
      <c r="C195" s="328" t="s">
        <v>983</v>
      </c>
    </row>
    <row r="196" spans="1:3" x14ac:dyDescent="0.25">
      <c r="A196" s="328" t="s">
        <v>812</v>
      </c>
      <c r="B196" s="329" t="s">
        <v>800</v>
      </c>
      <c r="C196" s="328" t="s">
        <v>984</v>
      </c>
    </row>
    <row r="197" spans="1:3" x14ac:dyDescent="0.25">
      <c r="A197" s="328" t="s">
        <v>812</v>
      </c>
      <c r="B197" s="329" t="s">
        <v>800</v>
      </c>
      <c r="C197" s="328" t="s">
        <v>985</v>
      </c>
    </row>
    <row r="198" spans="1:3" x14ac:dyDescent="0.25">
      <c r="A198" s="328" t="s">
        <v>812</v>
      </c>
      <c r="B198" s="329" t="s">
        <v>800</v>
      </c>
      <c r="C198" s="328" t="s">
        <v>986</v>
      </c>
    </row>
    <row r="199" spans="1:3" x14ac:dyDescent="0.25">
      <c r="A199" s="328" t="s">
        <v>812</v>
      </c>
      <c r="B199" s="329" t="s">
        <v>800</v>
      </c>
      <c r="C199" s="328" t="s">
        <v>987</v>
      </c>
    </row>
    <row r="200" spans="1:3" x14ac:dyDescent="0.25">
      <c r="A200" s="328" t="s">
        <v>812</v>
      </c>
      <c r="B200" s="329" t="s">
        <v>800</v>
      </c>
      <c r="C200" s="328" t="s">
        <v>988</v>
      </c>
    </row>
    <row r="201" spans="1:3" x14ac:dyDescent="0.25">
      <c r="A201" s="328" t="s">
        <v>812</v>
      </c>
      <c r="B201" s="329" t="s">
        <v>800</v>
      </c>
      <c r="C201" s="328" t="s">
        <v>989</v>
      </c>
    </row>
    <row r="202" spans="1:3" x14ac:dyDescent="0.25">
      <c r="A202" s="328" t="s">
        <v>812</v>
      </c>
      <c r="B202" s="329" t="s">
        <v>800</v>
      </c>
      <c r="C202" s="328" t="s">
        <v>990</v>
      </c>
    </row>
    <row r="203" spans="1:3" x14ac:dyDescent="0.25">
      <c r="A203" s="328" t="s">
        <v>812</v>
      </c>
      <c r="B203" s="329" t="s">
        <v>800</v>
      </c>
      <c r="C203" s="328" t="s">
        <v>991</v>
      </c>
    </row>
    <row r="204" spans="1:3" x14ac:dyDescent="0.25">
      <c r="A204" s="328" t="s">
        <v>812</v>
      </c>
      <c r="B204" s="329" t="s">
        <v>800</v>
      </c>
      <c r="C204" s="328" t="s">
        <v>992</v>
      </c>
    </row>
    <row r="205" spans="1:3" x14ac:dyDescent="0.25">
      <c r="A205" s="328" t="s">
        <v>812</v>
      </c>
      <c r="B205" s="329" t="s">
        <v>800</v>
      </c>
      <c r="C205" s="328" t="s">
        <v>993</v>
      </c>
    </row>
    <row r="206" spans="1:3" x14ac:dyDescent="0.25">
      <c r="A206" s="328" t="s">
        <v>812</v>
      </c>
      <c r="B206" s="329" t="s">
        <v>800</v>
      </c>
      <c r="C206" s="328" t="s">
        <v>994</v>
      </c>
    </row>
    <row r="207" spans="1:3" x14ac:dyDescent="0.25">
      <c r="A207" s="328" t="s">
        <v>812</v>
      </c>
      <c r="B207" s="329" t="s">
        <v>800</v>
      </c>
      <c r="C207" s="328" t="s">
        <v>995</v>
      </c>
    </row>
    <row r="208" spans="1:3" x14ac:dyDescent="0.25">
      <c r="A208" s="328" t="s">
        <v>812</v>
      </c>
      <c r="B208" s="329" t="s">
        <v>800</v>
      </c>
      <c r="C208" s="328" t="s">
        <v>996</v>
      </c>
    </row>
    <row r="209" spans="1:3" x14ac:dyDescent="0.25">
      <c r="A209" s="328" t="s">
        <v>812</v>
      </c>
      <c r="B209" s="329" t="s">
        <v>800</v>
      </c>
      <c r="C209" s="328" t="s">
        <v>997</v>
      </c>
    </row>
    <row r="210" spans="1:3" x14ac:dyDescent="0.25">
      <c r="A210" s="328" t="s">
        <v>812</v>
      </c>
      <c r="B210" s="329" t="s">
        <v>800</v>
      </c>
      <c r="C210" s="328" t="s">
        <v>998</v>
      </c>
    </row>
    <row r="211" spans="1:3" x14ac:dyDescent="0.25">
      <c r="A211" s="328" t="s">
        <v>812</v>
      </c>
      <c r="B211" s="329" t="s">
        <v>800</v>
      </c>
      <c r="C211" s="328" t="s">
        <v>999</v>
      </c>
    </row>
    <row r="212" spans="1:3" x14ac:dyDescent="0.25">
      <c r="A212" s="328" t="s">
        <v>812</v>
      </c>
      <c r="B212" s="329" t="s">
        <v>800</v>
      </c>
      <c r="C212" s="328" t="s">
        <v>1000</v>
      </c>
    </row>
    <row r="213" spans="1:3" x14ac:dyDescent="0.25">
      <c r="A213" s="328" t="s">
        <v>812</v>
      </c>
      <c r="B213" s="329" t="s">
        <v>800</v>
      </c>
      <c r="C213" s="328" t="s">
        <v>1001</v>
      </c>
    </row>
    <row r="214" spans="1:3" x14ac:dyDescent="0.25">
      <c r="A214" s="328" t="s">
        <v>812</v>
      </c>
      <c r="B214" s="329" t="s">
        <v>800</v>
      </c>
      <c r="C214" s="328" t="s">
        <v>1002</v>
      </c>
    </row>
    <row r="215" spans="1:3" x14ac:dyDescent="0.25">
      <c r="A215" s="328" t="s">
        <v>812</v>
      </c>
      <c r="B215" s="329" t="s">
        <v>800</v>
      </c>
      <c r="C215" s="328" t="s">
        <v>1003</v>
      </c>
    </row>
    <row r="216" spans="1:3" x14ac:dyDescent="0.25">
      <c r="A216" s="328" t="s">
        <v>812</v>
      </c>
      <c r="B216" s="329" t="s">
        <v>800</v>
      </c>
      <c r="C216" s="328" t="s">
        <v>1004</v>
      </c>
    </row>
    <row r="217" spans="1:3" x14ac:dyDescent="0.25">
      <c r="A217" s="328" t="s">
        <v>812</v>
      </c>
      <c r="B217" s="329" t="s">
        <v>800</v>
      </c>
      <c r="C217" s="328" t="s">
        <v>1005</v>
      </c>
    </row>
    <row r="218" spans="1:3" x14ac:dyDescent="0.25">
      <c r="A218" s="328" t="s">
        <v>812</v>
      </c>
      <c r="B218" s="329" t="s">
        <v>800</v>
      </c>
      <c r="C218" s="328" t="s">
        <v>1006</v>
      </c>
    </row>
    <row r="219" spans="1:3" x14ac:dyDescent="0.25">
      <c r="A219" s="328" t="s">
        <v>812</v>
      </c>
      <c r="B219" s="329" t="s">
        <v>800</v>
      </c>
      <c r="C219" s="328" t="s">
        <v>1007</v>
      </c>
    </row>
    <row r="220" spans="1:3" x14ac:dyDescent="0.25">
      <c r="A220" s="328" t="s">
        <v>812</v>
      </c>
      <c r="B220" s="329" t="s">
        <v>800</v>
      </c>
      <c r="C220" s="328" t="s">
        <v>1008</v>
      </c>
    </row>
    <row r="221" spans="1:3" x14ac:dyDescent="0.25">
      <c r="A221" s="328" t="s">
        <v>812</v>
      </c>
      <c r="B221" s="329" t="s">
        <v>800</v>
      </c>
      <c r="C221" s="328" t="s">
        <v>1009</v>
      </c>
    </row>
    <row r="222" spans="1:3" x14ac:dyDescent="0.25">
      <c r="A222" s="328" t="s">
        <v>812</v>
      </c>
      <c r="B222" s="329" t="s">
        <v>800</v>
      </c>
      <c r="C222" s="328" t="s">
        <v>1010</v>
      </c>
    </row>
    <row r="223" spans="1:3" x14ac:dyDescent="0.25">
      <c r="A223" s="328" t="s">
        <v>812</v>
      </c>
      <c r="B223" s="329" t="s">
        <v>800</v>
      </c>
      <c r="C223" s="328" t="s">
        <v>1011</v>
      </c>
    </row>
    <row r="224" spans="1:3" x14ac:dyDescent="0.25">
      <c r="A224" s="328" t="s">
        <v>812</v>
      </c>
      <c r="B224" s="329" t="s">
        <v>800</v>
      </c>
      <c r="C224" s="328" t="s">
        <v>1012</v>
      </c>
    </row>
    <row r="225" spans="1:3" x14ac:dyDescent="0.25">
      <c r="A225" s="328" t="s">
        <v>812</v>
      </c>
      <c r="B225" s="329" t="s">
        <v>800</v>
      </c>
      <c r="C225" s="328" t="s">
        <v>1013</v>
      </c>
    </row>
    <row r="226" spans="1:3" x14ac:dyDescent="0.25">
      <c r="A226" s="328" t="s">
        <v>812</v>
      </c>
      <c r="B226" s="329" t="s">
        <v>800</v>
      </c>
      <c r="C226" s="328" t="s">
        <v>1014</v>
      </c>
    </row>
    <row r="227" spans="1:3" x14ac:dyDescent="0.25">
      <c r="A227" s="328" t="s">
        <v>812</v>
      </c>
      <c r="B227" s="329" t="s">
        <v>800</v>
      </c>
      <c r="C227" s="328" t="s">
        <v>1015</v>
      </c>
    </row>
    <row r="228" spans="1:3" x14ac:dyDescent="0.25">
      <c r="A228" s="328" t="s">
        <v>812</v>
      </c>
      <c r="B228" s="329" t="s">
        <v>800</v>
      </c>
      <c r="C228" s="328" t="s">
        <v>1016</v>
      </c>
    </row>
    <row r="229" spans="1:3" x14ac:dyDescent="0.25">
      <c r="A229" s="328" t="s">
        <v>812</v>
      </c>
      <c r="B229" s="329" t="s">
        <v>800</v>
      </c>
      <c r="C229" s="328" t="s">
        <v>1017</v>
      </c>
    </row>
    <row r="230" spans="1:3" x14ac:dyDescent="0.25">
      <c r="A230" s="328" t="s">
        <v>812</v>
      </c>
      <c r="B230" s="329" t="s">
        <v>800</v>
      </c>
      <c r="C230" s="328" t="s">
        <v>1018</v>
      </c>
    </row>
    <row r="231" spans="1:3" x14ac:dyDescent="0.25">
      <c r="A231" s="328" t="s">
        <v>812</v>
      </c>
      <c r="B231" s="329" t="s">
        <v>800</v>
      </c>
      <c r="C231" s="328" t="s">
        <v>1019</v>
      </c>
    </row>
    <row r="232" spans="1:3" x14ac:dyDescent="0.25">
      <c r="A232" s="328" t="s">
        <v>812</v>
      </c>
      <c r="B232" s="329" t="s">
        <v>800</v>
      </c>
      <c r="C232" s="328" t="s">
        <v>1020</v>
      </c>
    </row>
    <row r="233" spans="1:3" x14ac:dyDescent="0.25">
      <c r="A233" s="328" t="s">
        <v>812</v>
      </c>
      <c r="B233" s="329" t="s">
        <v>800</v>
      </c>
      <c r="C233" s="328" t="s">
        <v>1021</v>
      </c>
    </row>
    <row r="234" spans="1:3" x14ac:dyDescent="0.25">
      <c r="A234" s="328" t="s">
        <v>812</v>
      </c>
      <c r="B234" s="329" t="s">
        <v>800</v>
      </c>
      <c r="C234" s="328" t="s">
        <v>1022</v>
      </c>
    </row>
    <row r="235" spans="1:3" x14ac:dyDescent="0.25">
      <c r="A235" s="328" t="s">
        <v>812</v>
      </c>
      <c r="B235" s="329" t="s">
        <v>800</v>
      </c>
      <c r="C235" s="328" t="s">
        <v>1023</v>
      </c>
    </row>
    <row r="236" spans="1:3" x14ac:dyDescent="0.25">
      <c r="A236" s="328" t="s">
        <v>812</v>
      </c>
      <c r="B236" s="329" t="s">
        <v>800</v>
      </c>
      <c r="C236" s="328" t="s">
        <v>1024</v>
      </c>
    </row>
    <row r="237" spans="1:3" x14ac:dyDescent="0.25">
      <c r="A237" s="328" t="s">
        <v>812</v>
      </c>
      <c r="B237" s="329" t="s">
        <v>800</v>
      </c>
      <c r="C237" s="328" t="s">
        <v>1025</v>
      </c>
    </row>
    <row r="238" spans="1:3" x14ac:dyDescent="0.25">
      <c r="A238" s="328" t="s">
        <v>812</v>
      </c>
      <c r="B238" s="329" t="s">
        <v>800</v>
      </c>
      <c r="C238" s="328" t="s">
        <v>1026</v>
      </c>
    </row>
    <row r="239" spans="1:3" x14ac:dyDescent="0.25">
      <c r="A239" s="328" t="s">
        <v>812</v>
      </c>
      <c r="B239" s="329" t="s">
        <v>800</v>
      </c>
      <c r="C239" s="328" t="s">
        <v>1027</v>
      </c>
    </row>
    <row r="240" spans="1:3" x14ac:dyDescent="0.25">
      <c r="A240" s="328" t="s">
        <v>812</v>
      </c>
      <c r="B240" s="329" t="s">
        <v>800</v>
      </c>
      <c r="C240" s="328" t="s">
        <v>1028</v>
      </c>
    </row>
    <row r="241" spans="1:3" x14ac:dyDescent="0.25">
      <c r="A241" s="328" t="s">
        <v>812</v>
      </c>
      <c r="B241" s="329" t="s">
        <v>800</v>
      </c>
      <c r="C241" s="328" t="s">
        <v>1029</v>
      </c>
    </row>
    <row r="242" spans="1:3" x14ac:dyDescent="0.25">
      <c r="A242" s="328" t="s">
        <v>812</v>
      </c>
      <c r="B242" s="329" t="s">
        <v>800</v>
      </c>
      <c r="C242" s="328" t="s">
        <v>1030</v>
      </c>
    </row>
    <row r="243" spans="1:3" x14ac:dyDescent="0.25">
      <c r="A243" s="328" t="s">
        <v>812</v>
      </c>
      <c r="B243" s="329" t="s">
        <v>800</v>
      </c>
      <c r="C243" s="328" t="s">
        <v>1031</v>
      </c>
    </row>
    <row r="244" spans="1:3" x14ac:dyDescent="0.25">
      <c r="A244" s="328" t="s">
        <v>812</v>
      </c>
      <c r="B244" s="329" t="s">
        <v>800</v>
      </c>
      <c r="C244" s="328" t="s">
        <v>1032</v>
      </c>
    </row>
    <row r="245" spans="1:3" x14ac:dyDescent="0.25">
      <c r="A245" s="328" t="s">
        <v>812</v>
      </c>
      <c r="B245" s="329" t="s">
        <v>800</v>
      </c>
      <c r="C245" s="328" t="s">
        <v>1033</v>
      </c>
    </row>
    <row r="246" spans="1:3" x14ac:dyDescent="0.25">
      <c r="A246" s="328" t="s">
        <v>812</v>
      </c>
      <c r="B246" s="329" t="s">
        <v>800</v>
      </c>
      <c r="C246" s="328" t="s">
        <v>1034</v>
      </c>
    </row>
    <row r="247" spans="1:3" x14ac:dyDescent="0.25">
      <c r="A247" s="328" t="s">
        <v>812</v>
      </c>
      <c r="B247" s="329" t="s">
        <v>800</v>
      </c>
      <c r="C247" s="328" t="s">
        <v>1035</v>
      </c>
    </row>
    <row r="248" spans="1:3" x14ac:dyDescent="0.25">
      <c r="A248" s="328" t="s">
        <v>812</v>
      </c>
      <c r="B248" s="329" t="s">
        <v>800</v>
      </c>
      <c r="C248" s="328" t="s">
        <v>1036</v>
      </c>
    </row>
    <row r="249" spans="1:3" x14ac:dyDescent="0.25">
      <c r="A249" s="328" t="s">
        <v>812</v>
      </c>
      <c r="B249" s="329" t="s">
        <v>800</v>
      </c>
      <c r="C249" s="328" t="s">
        <v>1037</v>
      </c>
    </row>
    <row r="250" spans="1:3" x14ac:dyDescent="0.25">
      <c r="A250" s="328" t="s">
        <v>812</v>
      </c>
      <c r="B250" s="329" t="s">
        <v>800</v>
      </c>
      <c r="C250" s="328" t="s">
        <v>1038</v>
      </c>
    </row>
    <row r="251" spans="1:3" x14ac:dyDescent="0.25">
      <c r="A251" s="328" t="s">
        <v>812</v>
      </c>
      <c r="B251" s="329" t="s">
        <v>800</v>
      </c>
      <c r="C251" s="328" t="s">
        <v>1039</v>
      </c>
    </row>
    <row r="252" spans="1:3" x14ac:dyDescent="0.25">
      <c r="A252" s="328" t="s">
        <v>812</v>
      </c>
      <c r="B252" s="329" t="s">
        <v>800</v>
      </c>
      <c r="C252" s="328" t="s">
        <v>1040</v>
      </c>
    </row>
    <row r="253" spans="1:3" x14ac:dyDescent="0.25">
      <c r="A253" s="328" t="s">
        <v>812</v>
      </c>
      <c r="B253" s="329" t="s">
        <v>800</v>
      </c>
      <c r="C253" s="328" t="s">
        <v>1041</v>
      </c>
    </row>
    <row r="254" spans="1:3" x14ac:dyDescent="0.25">
      <c r="A254" s="324" t="s">
        <v>812</v>
      </c>
      <c r="B254" s="329" t="s">
        <v>800</v>
      </c>
      <c r="C254" s="324" t="s">
        <v>1042</v>
      </c>
    </row>
    <row r="255" spans="1:3" x14ac:dyDescent="0.25">
      <c r="A255" s="328" t="s">
        <v>812</v>
      </c>
      <c r="B255" s="329" t="s">
        <v>800</v>
      </c>
      <c r="C255" s="329" t="s">
        <v>1043</v>
      </c>
    </row>
    <row r="256" spans="1:3" x14ac:dyDescent="0.25">
      <c r="A256" s="328" t="s">
        <v>812</v>
      </c>
      <c r="B256" s="329" t="s">
        <v>800</v>
      </c>
      <c r="C256" s="330" t="s">
        <v>1044</v>
      </c>
    </row>
    <row r="257" spans="1:3" x14ac:dyDescent="0.25">
      <c r="A257" s="328" t="s">
        <v>812</v>
      </c>
      <c r="B257" s="329" t="s">
        <v>800</v>
      </c>
      <c r="C257" s="328" t="s">
        <v>1045</v>
      </c>
    </row>
    <row r="258" spans="1:3" x14ac:dyDescent="0.25">
      <c r="A258" s="328" t="s">
        <v>812</v>
      </c>
      <c r="B258" s="329" t="s">
        <v>800</v>
      </c>
      <c r="C258" s="328" t="s">
        <v>1046</v>
      </c>
    </row>
    <row r="259" spans="1:3" x14ac:dyDescent="0.25">
      <c r="A259" s="328" t="s">
        <v>812</v>
      </c>
      <c r="B259" s="329" t="s">
        <v>800</v>
      </c>
      <c r="C259" s="328" t="s">
        <v>1047</v>
      </c>
    </row>
    <row r="260" spans="1:3" x14ac:dyDescent="0.25">
      <c r="A260" s="328" t="s">
        <v>812</v>
      </c>
      <c r="B260" s="329" t="s">
        <v>800</v>
      </c>
      <c r="C260" s="328" t="s">
        <v>1048</v>
      </c>
    </row>
    <row r="261" spans="1:3" x14ac:dyDescent="0.25">
      <c r="A261" s="328" t="s">
        <v>812</v>
      </c>
      <c r="B261" s="329" t="s">
        <v>800</v>
      </c>
      <c r="C261" s="328" t="s">
        <v>1049</v>
      </c>
    </row>
    <row r="262" spans="1:3" x14ac:dyDescent="0.25">
      <c r="A262" s="328" t="s">
        <v>791</v>
      </c>
      <c r="B262" s="329" t="s">
        <v>800</v>
      </c>
      <c r="C262" s="324" t="s">
        <v>1050</v>
      </c>
    </row>
    <row r="263" spans="1:3" x14ac:dyDescent="0.25">
      <c r="A263" s="328" t="s">
        <v>812</v>
      </c>
      <c r="B263" s="329" t="s">
        <v>800</v>
      </c>
      <c r="C263" s="328" t="s">
        <v>1051</v>
      </c>
    </row>
    <row r="264" spans="1:3" x14ac:dyDescent="0.25">
      <c r="A264" s="328" t="s">
        <v>812</v>
      </c>
      <c r="B264" s="329" t="s">
        <v>800</v>
      </c>
      <c r="C264" s="328" t="s">
        <v>1052</v>
      </c>
    </row>
    <row r="265" spans="1:3" x14ac:dyDescent="0.25">
      <c r="A265" s="328" t="s">
        <v>812</v>
      </c>
      <c r="B265" s="329" t="s">
        <v>800</v>
      </c>
      <c r="C265" s="328" t="s">
        <v>1053</v>
      </c>
    </row>
    <row r="266" spans="1:3" x14ac:dyDescent="0.25">
      <c r="A266" s="328" t="s">
        <v>812</v>
      </c>
      <c r="B266" s="329" t="s">
        <v>800</v>
      </c>
      <c r="C266" s="328" t="s">
        <v>1054</v>
      </c>
    </row>
    <row r="267" spans="1:3" x14ac:dyDescent="0.25">
      <c r="A267" s="328" t="s">
        <v>812</v>
      </c>
      <c r="B267" s="329" t="s">
        <v>800</v>
      </c>
      <c r="C267" s="328" t="s">
        <v>1055</v>
      </c>
    </row>
    <row r="268" spans="1:3" x14ac:dyDescent="0.25">
      <c r="A268" s="328" t="s">
        <v>812</v>
      </c>
      <c r="B268" s="329" t="s">
        <v>800</v>
      </c>
      <c r="C268" s="328" t="s">
        <v>1056</v>
      </c>
    </row>
    <row r="269" spans="1:3" x14ac:dyDescent="0.25">
      <c r="A269" s="328" t="s">
        <v>812</v>
      </c>
      <c r="B269" s="329" t="s">
        <v>800</v>
      </c>
      <c r="C269" s="328" t="s">
        <v>1057</v>
      </c>
    </row>
    <row r="270" spans="1:3" x14ac:dyDescent="0.25">
      <c r="A270" s="328" t="s">
        <v>812</v>
      </c>
      <c r="B270" s="329" t="s">
        <v>800</v>
      </c>
      <c r="C270" s="328" t="s">
        <v>1058</v>
      </c>
    </row>
    <row r="271" spans="1:3" x14ac:dyDescent="0.25">
      <c r="A271" s="328" t="s">
        <v>812</v>
      </c>
      <c r="B271" s="329" t="s">
        <v>800</v>
      </c>
      <c r="C271" s="328" t="s">
        <v>1059</v>
      </c>
    </row>
    <row r="272" spans="1:3" x14ac:dyDescent="0.25">
      <c r="A272" s="328" t="s">
        <v>812</v>
      </c>
      <c r="B272" s="329" t="s">
        <v>800</v>
      </c>
      <c r="C272" s="331" t="s">
        <v>1060</v>
      </c>
    </row>
    <row r="273" spans="1:3" x14ac:dyDescent="0.25">
      <c r="A273" s="328" t="s">
        <v>812</v>
      </c>
      <c r="B273" s="329" t="s">
        <v>800</v>
      </c>
      <c r="C273" s="328" t="s">
        <v>1061</v>
      </c>
    </row>
    <row r="274" spans="1:3" x14ac:dyDescent="0.25">
      <c r="A274" s="328" t="s">
        <v>812</v>
      </c>
      <c r="B274" s="329" t="s">
        <v>800</v>
      </c>
      <c r="C274" s="328" t="s">
        <v>1062</v>
      </c>
    </row>
    <row r="275" spans="1:3" x14ac:dyDescent="0.25">
      <c r="A275" s="328" t="s">
        <v>812</v>
      </c>
      <c r="B275" s="329" t="s">
        <v>800</v>
      </c>
      <c r="C275" s="328" t="s">
        <v>1063</v>
      </c>
    </row>
    <row r="276" spans="1:3" x14ac:dyDescent="0.25">
      <c r="A276" s="328" t="s">
        <v>812</v>
      </c>
      <c r="B276" s="329" t="s">
        <v>800</v>
      </c>
      <c r="C276" s="328" t="s">
        <v>1064</v>
      </c>
    </row>
    <row r="277" spans="1:3" x14ac:dyDescent="0.25">
      <c r="A277" s="328" t="s">
        <v>812</v>
      </c>
      <c r="B277" s="329" t="s">
        <v>800</v>
      </c>
      <c r="C277" s="328" t="s">
        <v>1065</v>
      </c>
    </row>
    <row r="278" spans="1:3" x14ac:dyDescent="0.25">
      <c r="A278" s="328" t="s">
        <v>812</v>
      </c>
      <c r="B278" s="329" t="s">
        <v>800</v>
      </c>
      <c r="C278" s="328" t="s">
        <v>1066</v>
      </c>
    </row>
    <row r="279" spans="1:3" x14ac:dyDescent="0.25">
      <c r="A279" s="328" t="s">
        <v>812</v>
      </c>
      <c r="B279" s="329" t="s">
        <v>800</v>
      </c>
      <c r="C279" s="328" t="s">
        <v>1067</v>
      </c>
    </row>
    <row r="280" spans="1:3" x14ac:dyDescent="0.25">
      <c r="A280" s="328" t="s">
        <v>812</v>
      </c>
      <c r="B280" s="329" t="s">
        <v>800</v>
      </c>
      <c r="C280" s="328" t="s">
        <v>1068</v>
      </c>
    </row>
    <row r="281" spans="1:3" x14ac:dyDescent="0.25">
      <c r="A281" s="328" t="s">
        <v>812</v>
      </c>
      <c r="B281" s="329" t="s">
        <v>800</v>
      </c>
      <c r="C281" s="328" t="s">
        <v>1069</v>
      </c>
    </row>
    <row r="282" spans="1:3" x14ac:dyDescent="0.25">
      <c r="A282" s="328" t="s">
        <v>812</v>
      </c>
      <c r="B282" s="329" t="s">
        <v>800</v>
      </c>
      <c r="C282" s="328" t="s">
        <v>1070</v>
      </c>
    </row>
    <row r="283" spans="1:3" x14ac:dyDescent="0.25">
      <c r="A283" s="328" t="s">
        <v>812</v>
      </c>
      <c r="B283" s="329" t="s">
        <v>800</v>
      </c>
      <c r="C283" s="328" t="s">
        <v>1071</v>
      </c>
    </row>
    <row r="284" spans="1:3" x14ac:dyDescent="0.25">
      <c r="A284" s="328" t="s">
        <v>812</v>
      </c>
      <c r="B284" s="329" t="s">
        <v>800</v>
      </c>
      <c r="C284" s="328" t="s">
        <v>1072</v>
      </c>
    </row>
    <row r="285" spans="1:3" x14ac:dyDescent="0.25">
      <c r="A285" s="328" t="s">
        <v>812</v>
      </c>
      <c r="B285" s="329" t="s">
        <v>800</v>
      </c>
      <c r="C285" s="328" t="s">
        <v>1073</v>
      </c>
    </row>
    <row r="286" spans="1:3" x14ac:dyDescent="0.25">
      <c r="A286" s="328" t="s">
        <v>812</v>
      </c>
      <c r="B286" s="329" t="s">
        <v>800</v>
      </c>
      <c r="C286" s="328" t="s">
        <v>1074</v>
      </c>
    </row>
    <row r="287" spans="1:3" x14ac:dyDescent="0.25">
      <c r="A287" s="328" t="s">
        <v>812</v>
      </c>
      <c r="B287" s="329" t="s">
        <v>800</v>
      </c>
      <c r="C287" s="328" t="s">
        <v>1075</v>
      </c>
    </row>
    <row r="288" spans="1:3" x14ac:dyDescent="0.25">
      <c r="A288" s="328" t="s">
        <v>812</v>
      </c>
      <c r="B288" s="329" t="s">
        <v>800</v>
      </c>
      <c r="C288" s="328" t="s">
        <v>1076</v>
      </c>
    </row>
    <row r="289" spans="1:3" x14ac:dyDescent="0.25">
      <c r="A289" s="328" t="s">
        <v>812</v>
      </c>
      <c r="B289" s="329" t="s">
        <v>800</v>
      </c>
      <c r="C289" s="328" t="s">
        <v>1077</v>
      </c>
    </row>
    <row r="290" spans="1:3" x14ac:dyDescent="0.25">
      <c r="A290" s="328" t="s">
        <v>812</v>
      </c>
      <c r="B290" s="329" t="s">
        <v>800</v>
      </c>
      <c r="C290" s="328" t="s">
        <v>1078</v>
      </c>
    </row>
    <row r="291" spans="1:3" x14ac:dyDescent="0.25">
      <c r="A291" s="328" t="s">
        <v>812</v>
      </c>
      <c r="B291" s="329" t="s">
        <v>800</v>
      </c>
      <c r="C291" s="328" t="s">
        <v>1079</v>
      </c>
    </row>
    <row r="292" spans="1:3" x14ac:dyDescent="0.25">
      <c r="A292" s="328" t="s">
        <v>812</v>
      </c>
      <c r="B292" s="329" t="s">
        <v>800</v>
      </c>
      <c r="C292" s="328" t="s">
        <v>1080</v>
      </c>
    </row>
    <row r="293" spans="1:3" x14ac:dyDescent="0.25">
      <c r="A293" s="328" t="s">
        <v>812</v>
      </c>
      <c r="B293" s="329" t="s">
        <v>800</v>
      </c>
      <c r="C293" s="328" t="s">
        <v>1081</v>
      </c>
    </row>
    <row r="294" spans="1:3" x14ac:dyDescent="0.25">
      <c r="A294" s="328" t="s">
        <v>812</v>
      </c>
      <c r="B294" s="329" t="s">
        <v>800</v>
      </c>
      <c r="C294" s="328" t="s">
        <v>1082</v>
      </c>
    </row>
    <row r="295" spans="1:3" x14ac:dyDescent="0.25">
      <c r="A295" s="328" t="s">
        <v>812</v>
      </c>
      <c r="B295" s="329" t="s">
        <v>800</v>
      </c>
      <c r="C295" s="328" t="s">
        <v>1083</v>
      </c>
    </row>
    <row r="296" spans="1:3" x14ac:dyDescent="0.25">
      <c r="A296" s="328" t="s">
        <v>812</v>
      </c>
      <c r="B296" s="329" t="s">
        <v>800</v>
      </c>
      <c r="C296" s="328" t="s">
        <v>1084</v>
      </c>
    </row>
    <row r="297" spans="1:3" x14ac:dyDescent="0.25">
      <c r="A297" s="328" t="s">
        <v>812</v>
      </c>
      <c r="B297" s="329" t="s">
        <v>800</v>
      </c>
      <c r="C297" s="328" t="s">
        <v>1085</v>
      </c>
    </row>
    <row r="298" spans="1:3" x14ac:dyDescent="0.25">
      <c r="A298" s="328" t="s">
        <v>812</v>
      </c>
      <c r="B298" s="329" t="s">
        <v>800</v>
      </c>
      <c r="C298" s="328" t="s">
        <v>1086</v>
      </c>
    </row>
    <row r="299" spans="1:3" x14ac:dyDescent="0.25">
      <c r="A299" s="328" t="s">
        <v>812</v>
      </c>
      <c r="B299" s="329" t="s">
        <v>800</v>
      </c>
      <c r="C299" s="328" t="s">
        <v>1087</v>
      </c>
    </row>
    <row r="300" spans="1:3" x14ac:dyDescent="0.25">
      <c r="A300" s="328" t="s">
        <v>812</v>
      </c>
      <c r="B300" s="329" t="s">
        <v>800</v>
      </c>
      <c r="C300" s="328" t="s">
        <v>1088</v>
      </c>
    </row>
    <row r="301" spans="1:3" x14ac:dyDescent="0.25">
      <c r="A301" s="328" t="s">
        <v>812</v>
      </c>
      <c r="B301" s="329" t="s">
        <v>800</v>
      </c>
      <c r="C301" s="328" t="s">
        <v>1089</v>
      </c>
    </row>
    <row r="302" spans="1:3" x14ac:dyDescent="0.25">
      <c r="A302" s="328" t="s">
        <v>812</v>
      </c>
      <c r="B302" s="329" t="s">
        <v>800</v>
      </c>
      <c r="C302" s="328" t="s">
        <v>1090</v>
      </c>
    </row>
    <row r="303" spans="1:3" x14ac:dyDescent="0.25">
      <c r="A303" s="328" t="s">
        <v>812</v>
      </c>
      <c r="B303" s="329" t="s">
        <v>800</v>
      </c>
      <c r="C303" s="328" t="s">
        <v>1091</v>
      </c>
    </row>
    <row r="304" spans="1:3" x14ac:dyDescent="0.25">
      <c r="A304" s="328" t="s">
        <v>791</v>
      </c>
      <c r="B304" s="329" t="s">
        <v>800</v>
      </c>
      <c r="C304" s="328" t="s">
        <v>1092</v>
      </c>
    </row>
    <row r="305" spans="1:3" x14ac:dyDescent="0.25">
      <c r="A305" s="328" t="s">
        <v>791</v>
      </c>
      <c r="B305" s="329" t="s">
        <v>800</v>
      </c>
      <c r="C305" s="328" t="s">
        <v>1093</v>
      </c>
    </row>
    <row r="306" spans="1:3" x14ac:dyDescent="0.25">
      <c r="A306" s="328" t="s">
        <v>791</v>
      </c>
      <c r="B306" s="329" t="s">
        <v>800</v>
      </c>
      <c r="C306" s="328" t="s">
        <v>1094</v>
      </c>
    </row>
    <row r="307" spans="1:3" x14ac:dyDescent="0.25">
      <c r="A307" s="328" t="s">
        <v>946</v>
      </c>
      <c r="B307" s="329" t="s">
        <v>800</v>
      </c>
      <c r="C307" s="328" t="s">
        <v>1095</v>
      </c>
    </row>
    <row r="308" spans="1:3" x14ac:dyDescent="0.25">
      <c r="A308" s="328" t="s">
        <v>791</v>
      </c>
      <c r="B308" s="329" t="s">
        <v>800</v>
      </c>
      <c r="C308" s="328" t="s">
        <v>1096</v>
      </c>
    </row>
    <row r="309" spans="1:3" x14ac:dyDescent="0.25">
      <c r="A309" s="328" t="s">
        <v>791</v>
      </c>
      <c r="B309" s="329" t="s">
        <v>800</v>
      </c>
      <c r="C309" s="328" t="s">
        <v>1097</v>
      </c>
    </row>
    <row r="310" spans="1:3" x14ac:dyDescent="0.25">
      <c r="A310" s="328" t="s">
        <v>791</v>
      </c>
      <c r="B310" s="329" t="s">
        <v>800</v>
      </c>
      <c r="C310" s="328" t="s">
        <v>1098</v>
      </c>
    </row>
    <row r="311" spans="1:3" x14ac:dyDescent="0.25">
      <c r="A311" s="328" t="s">
        <v>791</v>
      </c>
      <c r="B311" s="329" t="s">
        <v>800</v>
      </c>
      <c r="C311" s="328" t="s">
        <v>1099</v>
      </c>
    </row>
    <row r="312" spans="1:3" x14ac:dyDescent="0.25">
      <c r="A312" s="328" t="s">
        <v>791</v>
      </c>
      <c r="B312" s="329" t="s">
        <v>803</v>
      </c>
      <c r="C312" s="328" t="s">
        <v>1100</v>
      </c>
    </row>
    <row r="313" spans="1:3" x14ac:dyDescent="0.25">
      <c r="A313" s="328" t="s">
        <v>791</v>
      </c>
      <c r="B313" s="329" t="s">
        <v>803</v>
      </c>
      <c r="C313" s="328" t="s">
        <v>1101</v>
      </c>
    </row>
    <row r="314" spans="1:3" x14ac:dyDescent="0.25">
      <c r="A314" s="328" t="s">
        <v>791</v>
      </c>
      <c r="B314" s="329" t="s">
        <v>803</v>
      </c>
      <c r="C314" s="328" t="s">
        <v>1102</v>
      </c>
    </row>
    <row r="315" spans="1:3" x14ac:dyDescent="0.25">
      <c r="A315" s="328" t="s">
        <v>791</v>
      </c>
      <c r="B315" s="329" t="s">
        <v>803</v>
      </c>
      <c r="C315" s="328" t="s">
        <v>1103</v>
      </c>
    </row>
    <row r="316" spans="1:3" x14ac:dyDescent="0.25">
      <c r="A316" s="328" t="s">
        <v>791</v>
      </c>
      <c r="B316" s="329" t="s">
        <v>803</v>
      </c>
      <c r="C316" s="328" t="s">
        <v>1104</v>
      </c>
    </row>
    <row r="317" spans="1:3" x14ac:dyDescent="0.25">
      <c r="A317" s="328" t="s">
        <v>791</v>
      </c>
      <c r="B317" s="329" t="s">
        <v>803</v>
      </c>
      <c r="C317" s="328" t="s">
        <v>1105</v>
      </c>
    </row>
    <row r="318" spans="1:3" x14ac:dyDescent="0.25">
      <c r="A318" s="328" t="s">
        <v>791</v>
      </c>
      <c r="B318" s="329" t="s">
        <v>803</v>
      </c>
      <c r="C318" s="328" t="s">
        <v>1106</v>
      </c>
    </row>
    <row r="319" spans="1:3" x14ac:dyDescent="0.25">
      <c r="A319" s="328" t="s">
        <v>791</v>
      </c>
      <c r="B319" s="329" t="s">
        <v>806</v>
      </c>
      <c r="C319" s="328" t="s">
        <v>1107</v>
      </c>
    </row>
    <row r="320" spans="1:3" x14ac:dyDescent="0.25">
      <c r="A320" s="328" t="s">
        <v>791</v>
      </c>
      <c r="B320" s="329" t="s">
        <v>808</v>
      </c>
      <c r="C320" s="328" t="s">
        <v>1108</v>
      </c>
    </row>
    <row r="321" spans="1:3" x14ac:dyDescent="0.25">
      <c r="A321" s="328" t="s">
        <v>791</v>
      </c>
      <c r="B321" s="329" t="s">
        <v>808</v>
      </c>
      <c r="C321" s="328" t="s">
        <v>1109</v>
      </c>
    </row>
    <row r="322" spans="1:3" x14ac:dyDescent="0.25">
      <c r="A322" s="328" t="s">
        <v>791</v>
      </c>
      <c r="B322" s="329" t="s">
        <v>808</v>
      </c>
      <c r="C322" s="328" t="s">
        <v>1110</v>
      </c>
    </row>
    <row r="323" spans="1:3" x14ac:dyDescent="0.25">
      <c r="A323" s="328" t="s">
        <v>791</v>
      </c>
      <c r="B323" s="329" t="s">
        <v>808</v>
      </c>
      <c r="C323" s="328" t="s">
        <v>1111</v>
      </c>
    </row>
    <row r="324" spans="1:3" x14ac:dyDescent="0.25">
      <c r="A324" s="328" t="s">
        <v>791</v>
      </c>
      <c r="B324" s="329" t="s">
        <v>808</v>
      </c>
      <c r="C324" s="328" t="s">
        <v>1112</v>
      </c>
    </row>
    <row r="325" spans="1:3" x14ac:dyDescent="0.25">
      <c r="A325" s="328" t="s">
        <v>791</v>
      </c>
      <c r="B325" s="329" t="s">
        <v>808</v>
      </c>
      <c r="C325" s="328" t="s">
        <v>1113</v>
      </c>
    </row>
    <row r="326" spans="1:3" x14ac:dyDescent="0.25">
      <c r="A326" s="328" t="s">
        <v>791</v>
      </c>
      <c r="B326" s="329" t="s">
        <v>808</v>
      </c>
      <c r="C326" s="328" t="s">
        <v>1114</v>
      </c>
    </row>
    <row r="327" spans="1:3" x14ac:dyDescent="0.25">
      <c r="A327" s="328" t="s">
        <v>791</v>
      </c>
      <c r="B327" s="329" t="s">
        <v>808</v>
      </c>
      <c r="C327" s="328" t="s">
        <v>1115</v>
      </c>
    </row>
    <row r="328" spans="1:3" x14ac:dyDescent="0.25">
      <c r="A328" s="328" t="s">
        <v>791</v>
      </c>
      <c r="B328" s="329" t="s">
        <v>808</v>
      </c>
      <c r="C328" s="330" t="s">
        <v>1116</v>
      </c>
    </row>
    <row r="329" spans="1:3" x14ac:dyDescent="0.25">
      <c r="A329" s="328" t="s">
        <v>791</v>
      </c>
      <c r="B329" s="329" t="s">
        <v>808</v>
      </c>
      <c r="C329" s="328" t="s">
        <v>1117</v>
      </c>
    </row>
    <row r="330" spans="1:3" x14ac:dyDescent="0.25">
      <c r="A330" s="328" t="s">
        <v>791</v>
      </c>
      <c r="B330" s="329" t="s">
        <v>808</v>
      </c>
      <c r="C330" s="328" t="s">
        <v>1118</v>
      </c>
    </row>
    <row r="331" spans="1:3" x14ac:dyDescent="0.25">
      <c r="A331" s="328" t="s">
        <v>791</v>
      </c>
      <c r="B331" s="329" t="s">
        <v>808</v>
      </c>
      <c r="C331" s="328" t="s">
        <v>1119</v>
      </c>
    </row>
    <row r="332" spans="1:3" x14ac:dyDescent="0.25">
      <c r="A332" s="328" t="s">
        <v>791</v>
      </c>
      <c r="B332" s="329" t="s">
        <v>808</v>
      </c>
      <c r="C332" s="328" t="s">
        <v>1120</v>
      </c>
    </row>
    <row r="333" spans="1:3" x14ac:dyDescent="0.25">
      <c r="A333" s="328" t="s">
        <v>791</v>
      </c>
      <c r="B333" s="329" t="s">
        <v>808</v>
      </c>
      <c r="C333" s="328" t="s">
        <v>1121</v>
      </c>
    </row>
    <row r="334" spans="1:3" x14ac:dyDescent="0.25">
      <c r="A334" s="328" t="s">
        <v>791</v>
      </c>
      <c r="B334" s="329" t="s">
        <v>808</v>
      </c>
      <c r="C334" s="328" t="s">
        <v>1122</v>
      </c>
    </row>
    <row r="335" spans="1:3" x14ac:dyDescent="0.25">
      <c r="A335" s="328" t="s">
        <v>791</v>
      </c>
      <c r="B335" s="329" t="s">
        <v>808</v>
      </c>
      <c r="C335" s="330" t="s">
        <v>1123</v>
      </c>
    </row>
    <row r="336" spans="1:3" x14ac:dyDescent="0.25">
      <c r="A336" s="328" t="s">
        <v>791</v>
      </c>
      <c r="B336" s="329" t="s">
        <v>808</v>
      </c>
      <c r="C336" s="328" t="s">
        <v>1124</v>
      </c>
    </row>
    <row r="337" spans="1:3" x14ac:dyDescent="0.25">
      <c r="A337" s="328" t="s">
        <v>791</v>
      </c>
      <c r="B337" s="329" t="s">
        <v>808</v>
      </c>
      <c r="C337" s="328" t="s">
        <v>1125</v>
      </c>
    </row>
    <row r="338" spans="1:3" x14ac:dyDescent="0.25">
      <c r="A338" s="328" t="s">
        <v>791</v>
      </c>
      <c r="B338" s="329" t="s">
        <v>808</v>
      </c>
      <c r="C338" s="328" t="s">
        <v>1126</v>
      </c>
    </row>
    <row r="339" spans="1:3" x14ac:dyDescent="0.25">
      <c r="A339" s="328" t="s">
        <v>791</v>
      </c>
      <c r="B339" s="329" t="s">
        <v>808</v>
      </c>
      <c r="C339" s="328" t="s">
        <v>1127</v>
      </c>
    </row>
    <row r="340" spans="1:3" x14ac:dyDescent="0.25">
      <c r="A340" s="328" t="s">
        <v>791</v>
      </c>
      <c r="B340" s="329" t="s">
        <v>808</v>
      </c>
      <c r="C340" s="328" t="s">
        <v>1128</v>
      </c>
    </row>
    <row r="341" spans="1:3" x14ac:dyDescent="0.25">
      <c r="A341" s="328" t="s">
        <v>791</v>
      </c>
      <c r="B341" s="329" t="s">
        <v>808</v>
      </c>
      <c r="C341" s="328" t="s">
        <v>1129</v>
      </c>
    </row>
    <row r="342" spans="1:3" x14ac:dyDescent="0.25">
      <c r="A342" s="328" t="s">
        <v>791</v>
      </c>
      <c r="B342" s="329" t="s">
        <v>808</v>
      </c>
      <c r="C342" s="328" t="s">
        <v>1130</v>
      </c>
    </row>
    <row r="343" spans="1:3" x14ac:dyDescent="0.25">
      <c r="A343" s="328" t="s">
        <v>791</v>
      </c>
      <c r="B343" s="329" t="s">
        <v>808</v>
      </c>
      <c r="C343" s="328" t="s">
        <v>1131</v>
      </c>
    </row>
    <row r="344" spans="1:3" x14ac:dyDescent="0.25">
      <c r="A344" s="328" t="s">
        <v>791</v>
      </c>
      <c r="B344" s="329" t="s">
        <v>808</v>
      </c>
      <c r="C344" s="328" t="s">
        <v>1132</v>
      </c>
    </row>
    <row r="345" spans="1:3" x14ac:dyDescent="0.25">
      <c r="A345" s="328" t="s">
        <v>791</v>
      </c>
      <c r="B345" s="329" t="s">
        <v>808</v>
      </c>
      <c r="C345" s="328" t="s">
        <v>1133</v>
      </c>
    </row>
    <row r="346" spans="1:3" x14ac:dyDescent="0.25">
      <c r="A346" s="328" t="s">
        <v>791</v>
      </c>
      <c r="B346" s="329" t="s">
        <v>808</v>
      </c>
      <c r="C346" s="328" t="s">
        <v>1134</v>
      </c>
    </row>
    <row r="347" spans="1:3" x14ac:dyDescent="0.25">
      <c r="A347" s="328" t="s">
        <v>791</v>
      </c>
      <c r="B347" s="329" t="s">
        <v>808</v>
      </c>
      <c r="C347" s="328" t="s">
        <v>1135</v>
      </c>
    </row>
    <row r="348" spans="1:3" x14ac:dyDescent="0.25">
      <c r="A348" s="328" t="s">
        <v>791</v>
      </c>
      <c r="B348" s="329" t="s">
        <v>808</v>
      </c>
      <c r="C348" s="328" t="s">
        <v>1136</v>
      </c>
    </row>
    <row r="349" spans="1:3" x14ac:dyDescent="0.25">
      <c r="A349" s="328" t="s">
        <v>791</v>
      </c>
      <c r="B349" s="329" t="s">
        <v>808</v>
      </c>
      <c r="C349" s="328" t="s">
        <v>1137</v>
      </c>
    </row>
    <row r="350" spans="1:3" x14ac:dyDescent="0.25">
      <c r="A350" s="328" t="s">
        <v>791</v>
      </c>
      <c r="B350" s="329" t="s">
        <v>808</v>
      </c>
      <c r="C350" s="328" t="s">
        <v>1138</v>
      </c>
    </row>
    <row r="351" spans="1:3" x14ac:dyDescent="0.25">
      <c r="A351" s="328" t="s">
        <v>791</v>
      </c>
      <c r="B351" s="329" t="s">
        <v>808</v>
      </c>
      <c r="C351" s="328" t="s">
        <v>1139</v>
      </c>
    </row>
    <row r="352" spans="1:3" x14ac:dyDescent="0.25">
      <c r="A352" s="328" t="s">
        <v>791</v>
      </c>
      <c r="B352" s="329" t="s">
        <v>808</v>
      </c>
      <c r="C352" s="330" t="s">
        <v>1140</v>
      </c>
    </row>
    <row r="353" spans="1:3" x14ac:dyDescent="0.25">
      <c r="A353" s="328" t="s">
        <v>791</v>
      </c>
      <c r="B353" s="329" t="s">
        <v>808</v>
      </c>
      <c r="C353" s="330" t="s">
        <v>1141</v>
      </c>
    </row>
    <row r="354" spans="1:3" x14ac:dyDescent="0.25">
      <c r="A354" s="328" t="s">
        <v>791</v>
      </c>
      <c r="B354" s="329" t="s">
        <v>808</v>
      </c>
      <c r="C354" s="330" t="s">
        <v>1142</v>
      </c>
    </row>
    <row r="355" spans="1:3" x14ac:dyDescent="0.25">
      <c r="A355" s="328" t="s">
        <v>791</v>
      </c>
      <c r="B355" s="329" t="s">
        <v>808</v>
      </c>
      <c r="C355" s="328" t="s">
        <v>1143</v>
      </c>
    </row>
    <row r="356" spans="1:3" x14ac:dyDescent="0.25">
      <c r="A356" s="328" t="s">
        <v>791</v>
      </c>
      <c r="B356" s="329" t="s">
        <v>808</v>
      </c>
      <c r="C356" s="328" t="s">
        <v>1144</v>
      </c>
    </row>
    <row r="357" spans="1:3" x14ac:dyDescent="0.25">
      <c r="A357" s="328" t="s">
        <v>791</v>
      </c>
      <c r="B357" s="329" t="s">
        <v>808</v>
      </c>
      <c r="C357" s="328" t="s">
        <v>1145</v>
      </c>
    </row>
    <row r="358" spans="1:3" x14ac:dyDescent="0.25">
      <c r="A358" s="328" t="s">
        <v>791</v>
      </c>
      <c r="B358" s="329" t="s">
        <v>808</v>
      </c>
      <c r="C358" s="328" t="s">
        <v>1146</v>
      </c>
    </row>
    <row r="359" spans="1:3" x14ac:dyDescent="0.25">
      <c r="A359" s="328" t="s">
        <v>791</v>
      </c>
      <c r="B359" s="329" t="s">
        <v>808</v>
      </c>
      <c r="C359" s="328" t="s">
        <v>1147</v>
      </c>
    </row>
    <row r="360" spans="1:3" x14ac:dyDescent="0.25">
      <c r="A360" s="328" t="s">
        <v>791</v>
      </c>
      <c r="B360" s="329" t="s">
        <v>808</v>
      </c>
      <c r="C360" s="328" t="s">
        <v>1148</v>
      </c>
    </row>
    <row r="361" spans="1:3" x14ac:dyDescent="0.25">
      <c r="A361" s="328" t="s">
        <v>791</v>
      </c>
      <c r="B361" s="329" t="s">
        <v>808</v>
      </c>
      <c r="C361" s="328" t="s">
        <v>1149</v>
      </c>
    </row>
    <row r="362" spans="1:3" x14ac:dyDescent="0.25">
      <c r="A362" s="328" t="s">
        <v>791</v>
      </c>
      <c r="B362" s="329" t="s">
        <v>808</v>
      </c>
      <c r="C362" s="330" t="s">
        <v>1150</v>
      </c>
    </row>
    <row r="363" spans="1:3" x14ac:dyDescent="0.25">
      <c r="A363" s="328" t="s">
        <v>791</v>
      </c>
      <c r="B363" s="329" t="s">
        <v>808</v>
      </c>
      <c r="C363" s="328" t="s">
        <v>1151</v>
      </c>
    </row>
    <row r="364" spans="1:3" x14ac:dyDescent="0.25">
      <c r="A364" s="328" t="s">
        <v>791</v>
      </c>
      <c r="B364" s="329" t="s">
        <v>808</v>
      </c>
      <c r="C364" s="328" t="s">
        <v>1152</v>
      </c>
    </row>
    <row r="365" spans="1:3" x14ac:dyDescent="0.25">
      <c r="A365" s="328" t="s">
        <v>791</v>
      </c>
      <c r="B365" s="329" t="s">
        <v>808</v>
      </c>
      <c r="C365" s="328" t="s">
        <v>1153</v>
      </c>
    </row>
    <row r="366" spans="1:3" x14ac:dyDescent="0.25">
      <c r="A366" s="328" t="s">
        <v>791</v>
      </c>
      <c r="B366" s="329" t="s">
        <v>808</v>
      </c>
      <c r="C366" s="328" t="s">
        <v>1154</v>
      </c>
    </row>
    <row r="367" spans="1:3" x14ac:dyDescent="0.25">
      <c r="A367" s="328" t="s">
        <v>791</v>
      </c>
      <c r="B367" s="329" t="s">
        <v>808</v>
      </c>
      <c r="C367" s="328" t="s">
        <v>1155</v>
      </c>
    </row>
    <row r="368" spans="1:3" x14ac:dyDescent="0.25">
      <c r="A368" s="328" t="s">
        <v>791</v>
      </c>
      <c r="B368" s="329" t="s">
        <v>808</v>
      </c>
      <c r="C368" s="328" t="s">
        <v>1156</v>
      </c>
    </row>
    <row r="369" spans="1:3" x14ac:dyDescent="0.25">
      <c r="A369" s="328" t="s">
        <v>791</v>
      </c>
      <c r="B369" s="329" t="s">
        <v>808</v>
      </c>
      <c r="C369" s="328" t="s">
        <v>1157</v>
      </c>
    </row>
    <row r="370" spans="1:3" x14ac:dyDescent="0.25">
      <c r="A370" s="328" t="s">
        <v>791</v>
      </c>
      <c r="B370" s="329" t="s">
        <v>808</v>
      </c>
      <c r="C370" s="328" t="s">
        <v>1158</v>
      </c>
    </row>
    <row r="371" spans="1:3" x14ac:dyDescent="0.25">
      <c r="A371" s="328" t="s">
        <v>791</v>
      </c>
      <c r="B371" s="329" t="s">
        <v>808</v>
      </c>
      <c r="C371" s="328" t="s">
        <v>1159</v>
      </c>
    </row>
  </sheetData>
  <sheetProtection algorithmName="SHA-512" hashValue="p4QToGlqYSxOPvfZ1AhFtltBiwPSnnN3jqcc/3EXtbSLRZPycKuR9TM0wSS35mPC7d61YIMTrQFNs3l6H6DvCQ==" saltValue="g6wlZZN8NhL49mK5ascNZw==" spinCount="100000" sheet="1" objects="1" scenarios="1"/>
  <autoFilter ref="A2:C2" xr:uid="{A4505596-30F8-426F-BB18-BB10301E9A0E}"/>
  <pageMargins left="0.511811024" right="0.511811024" top="0.78740157499999996" bottom="0.78740157499999996" header="0.31496062000000002" footer="0.31496062000000002"/>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B72A7-AF46-459F-9979-4CBE5B346C6E}">
  <sheetPr>
    <tabColor rgb="FFDEDBC4"/>
  </sheetPr>
  <dimension ref="A1:C90"/>
  <sheetViews>
    <sheetView zoomScale="80" zoomScaleNormal="80" workbookViewId="0">
      <selection activeCell="A2" sqref="A2"/>
    </sheetView>
  </sheetViews>
  <sheetFormatPr defaultColWidth="9.140625" defaultRowHeight="15" x14ac:dyDescent="0.25"/>
  <cols>
    <col min="1" max="1" width="14.42578125" style="1" customWidth="1"/>
    <col min="2" max="2" width="27.42578125" style="1" customWidth="1"/>
    <col min="3" max="3" width="37.140625" style="376" customWidth="1"/>
    <col min="4" max="16384" width="9.140625" style="1"/>
  </cols>
  <sheetData>
    <row r="1" spans="1:3" x14ac:dyDescent="0.25">
      <c r="A1" s="454" t="s">
        <v>298</v>
      </c>
    </row>
    <row r="3" spans="1:3" x14ac:dyDescent="0.25">
      <c r="A3" s="375" t="s">
        <v>1160</v>
      </c>
      <c r="B3" s="375" t="s">
        <v>1161</v>
      </c>
      <c r="C3" s="377" t="s">
        <v>1162</v>
      </c>
    </row>
    <row r="4" spans="1:3" x14ac:dyDescent="0.25">
      <c r="A4" s="1" t="s">
        <v>318</v>
      </c>
      <c r="B4" s="1" t="s">
        <v>374</v>
      </c>
      <c r="C4" s="376">
        <v>19017</v>
      </c>
    </row>
    <row r="5" spans="1:3" x14ac:dyDescent="0.25">
      <c r="A5" s="1" t="s">
        <v>318</v>
      </c>
      <c r="B5" s="1" t="s">
        <v>48</v>
      </c>
      <c r="C5" s="376">
        <v>32237</v>
      </c>
    </row>
    <row r="6" spans="1:3" x14ac:dyDescent="0.25">
      <c r="A6" s="1" t="s">
        <v>318</v>
      </c>
      <c r="B6" s="1" t="s">
        <v>418</v>
      </c>
      <c r="C6" s="376">
        <v>46441</v>
      </c>
    </row>
    <row r="7" spans="1:3" x14ac:dyDescent="0.25">
      <c r="A7" s="1" t="s">
        <v>318</v>
      </c>
      <c r="B7" s="1" t="s">
        <v>424</v>
      </c>
      <c r="C7" s="376">
        <v>47146</v>
      </c>
    </row>
    <row r="8" spans="1:3" x14ac:dyDescent="0.25">
      <c r="A8" s="1" t="s">
        <v>318</v>
      </c>
      <c r="B8" s="1" t="s">
        <v>435</v>
      </c>
      <c r="C8" s="376">
        <v>43275</v>
      </c>
    </row>
    <row r="9" spans="1:3" x14ac:dyDescent="0.25">
      <c r="A9" s="1" t="s">
        <v>318</v>
      </c>
      <c r="B9" s="1" t="s">
        <v>452</v>
      </c>
      <c r="C9" s="376">
        <v>73245</v>
      </c>
    </row>
    <row r="10" spans="1:3" x14ac:dyDescent="0.25">
      <c r="A10" s="1" t="s">
        <v>318</v>
      </c>
      <c r="B10" s="1" t="s">
        <v>457</v>
      </c>
      <c r="C10" s="376">
        <v>52598</v>
      </c>
    </row>
    <row r="11" spans="1:3" x14ac:dyDescent="0.25">
      <c r="A11" s="1" t="s">
        <v>318</v>
      </c>
      <c r="B11" s="1" t="s">
        <v>425</v>
      </c>
      <c r="C11" s="376">
        <v>44448</v>
      </c>
    </row>
    <row r="12" spans="1:3" x14ac:dyDescent="0.25">
      <c r="A12" s="1" t="s">
        <v>318</v>
      </c>
      <c r="B12" s="1" t="s">
        <v>489</v>
      </c>
      <c r="C12" s="376">
        <v>12353</v>
      </c>
    </row>
    <row r="13" spans="1:3" x14ac:dyDescent="0.25">
      <c r="A13" s="1" t="s">
        <v>318</v>
      </c>
      <c r="B13" s="1" t="s">
        <v>497</v>
      </c>
      <c r="C13" s="376">
        <v>52200</v>
      </c>
    </row>
    <row r="14" spans="1:3" x14ac:dyDescent="0.25">
      <c r="A14" s="1" t="s">
        <v>318</v>
      </c>
      <c r="B14" s="1" t="s">
        <v>511</v>
      </c>
      <c r="C14" s="376">
        <v>50036</v>
      </c>
    </row>
    <row r="15" spans="1:3" x14ac:dyDescent="0.25">
      <c r="A15" s="1" t="s">
        <v>318</v>
      </c>
      <c r="B15" s="1" t="s">
        <v>518</v>
      </c>
      <c r="C15" s="376">
        <v>38000</v>
      </c>
    </row>
    <row r="16" spans="1:3" x14ac:dyDescent="0.25">
      <c r="A16" s="1" t="s">
        <v>318</v>
      </c>
      <c r="B16" s="1" t="s">
        <v>521</v>
      </c>
      <c r="C16" s="376">
        <v>30000</v>
      </c>
    </row>
    <row r="17" spans="1:3" x14ac:dyDescent="0.25">
      <c r="A17" s="1" t="s">
        <v>318</v>
      </c>
      <c r="B17" s="1" t="s">
        <v>522</v>
      </c>
      <c r="C17" s="376">
        <v>34993</v>
      </c>
    </row>
    <row r="18" spans="1:3" x14ac:dyDescent="0.25">
      <c r="A18" s="1" t="s">
        <v>73</v>
      </c>
      <c r="B18" s="1" t="s">
        <v>48</v>
      </c>
      <c r="C18" s="376">
        <v>604.99237596595208</v>
      </c>
    </row>
    <row r="19" spans="1:3" x14ac:dyDescent="0.25">
      <c r="A19" s="1" t="s">
        <v>73</v>
      </c>
      <c r="B19" s="1" t="s">
        <v>403</v>
      </c>
      <c r="C19" s="376">
        <v>551.75423362731431</v>
      </c>
    </row>
    <row r="20" spans="1:3" x14ac:dyDescent="0.25">
      <c r="A20" s="1" t="s">
        <v>73</v>
      </c>
      <c r="B20" s="1" t="s">
        <v>418</v>
      </c>
      <c r="C20" s="376">
        <v>1861.2176245210728</v>
      </c>
    </row>
    <row r="21" spans="1:3" x14ac:dyDescent="0.25">
      <c r="A21" s="1" t="s">
        <v>73</v>
      </c>
      <c r="B21" s="1" t="s">
        <v>424</v>
      </c>
      <c r="C21" s="376">
        <v>497.59421488836841</v>
      </c>
    </row>
    <row r="22" spans="1:3" x14ac:dyDescent="0.25">
      <c r="A22" s="1" t="s">
        <v>73</v>
      </c>
      <c r="B22" s="1" t="s">
        <v>1163</v>
      </c>
      <c r="C22" s="376">
        <v>500</v>
      </c>
    </row>
    <row r="23" spans="1:3" x14ac:dyDescent="0.25">
      <c r="A23" s="1" t="s">
        <v>73</v>
      </c>
      <c r="B23" s="1" t="s">
        <v>433</v>
      </c>
      <c r="C23" s="376">
        <v>677.36832422389546</v>
      </c>
    </row>
    <row r="24" spans="1:3" x14ac:dyDescent="0.25">
      <c r="A24" s="1" t="s">
        <v>73</v>
      </c>
      <c r="B24" s="1" t="s">
        <v>435</v>
      </c>
      <c r="C24" s="376">
        <v>2227.4543254072578</v>
      </c>
    </row>
    <row r="25" spans="1:3" x14ac:dyDescent="0.25">
      <c r="A25" s="1" t="s">
        <v>73</v>
      </c>
      <c r="B25" s="1" t="s">
        <v>449</v>
      </c>
      <c r="C25" s="376">
        <v>450</v>
      </c>
    </row>
    <row r="26" spans="1:3" x14ac:dyDescent="0.25">
      <c r="A26" s="1" t="s">
        <v>73</v>
      </c>
      <c r="B26" s="1" t="s">
        <v>460</v>
      </c>
      <c r="C26" s="376">
        <v>110.5884884432737</v>
      </c>
    </row>
    <row r="27" spans="1:3" x14ac:dyDescent="0.25">
      <c r="A27" s="1" t="s">
        <v>73</v>
      </c>
      <c r="B27" s="1" t="s">
        <v>461</v>
      </c>
      <c r="C27" s="376">
        <v>756.3622621412494</v>
      </c>
    </row>
    <row r="28" spans="1:3" x14ac:dyDescent="0.25">
      <c r="A28" s="1" t="s">
        <v>73</v>
      </c>
      <c r="B28" s="1" t="s">
        <v>511</v>
      </c>
      <c r="C28" s="376">
        <v>328.41810669485119</v>
      </c>
    </row>
    <row r="29" spans="1:3" x14ac:dyDescent="0.25">
      <c r="A29" s="1" t="s">
        <v>73</v>
      </c>
      <c r="B29" s="1" t="s">
        <v>513</v>
      </c>
      <c r="C29" s="376">
        <v>453.21159932852976</v>
      </c>
    </row>
    <row r="30" spans="1:3" x14ac:dyDescent="0.25">
      <c r="A30" s="1" t="s">
        <v>73</v>
      </c>
      <c r="B30" s="1" t="s">
        <v>519</v>
      </c>
      <c r="C30" s="376">
        <v>542.40270877448631</v>
      </c>
    </row>
    <row r="31" spans="1:3" x14ac:dyDescent="0.25">
      <c r="A31" s="1" t="s">
        <v>73</v>
      </c>
      <c r="B31" s="1" t="s">
        <v>521</v>
      </c>
      <c r="C31" s="376">
        <v>925.55059758120046</v>
      </c>
    </row>
    <row r="32" spans="1:3" x14ac:dyDescent="0.25">
      <c r="A32" s="1" t="s">
        <v>73</v>
      </c>
      <c r="B32" s="1" t="s">
        <v>522</v>
      </c>
      <c r="C32" s="376">
        <v>921.24606284520075</v>
      </c>
    </row>
    <row r="33" spans="1:3" x14ac:dyDescent="0.25">
      <c r="A33" s="1" t="s">
        <v>73</v>
      </c>
      <c r="B33" s="1" t="s">
        <v>557</v>
      </c>
      <c r="C33" s="376">
        <v>906.41575928333646</v>
      </c>
    </row>
    <row r="34" spans="1:3" x14ac:dyDescent="0.25">
      <c r="A34" s="1" t="s">
        <v>73</v>
      </c>
      <c r="B34" s="1" t="s">
        <v>559</v>
      </c>
      <c r="C34" s="376">
        <v>649.23089517308631</v>
      </c>
    </row>
    <row r="35" spans="1:3" x14ac:dyDescent="0.25">
      <c r="A35" s="1" t="s">
        <v>73</v>
      </c>
      <c r="B35" s="1" t="s">
        <v>566</v>
      </c>
      <c r="C35" s="376">
        <v>1210.0840542763626</v>
      </c>
    </row>
    <row r="36" spans="1:3" x14ac:dyDescent="0.25">
      <c r="A36" s="1" t="s">
        <v>74</v>
      </c>
      <c r="B36" s="1" t="s">
        <v>48</v>
      </c>
      <c r="C36" s="376">
        <v>2126.4623631588593</v>
      </c>
    </row>
    <row r="37" spans="1:3" x14ac:dyDescent="0.25">
      <c r="A37" s="1" t="s">
        <v>74</v>
      </c>
      <c r="B37" s="1" t="s">
        <v>418</v>
      </c>
      <c r="C37" s="376">
        <v>2070.9831676201211</v>
      </c>
    </row>
    <row r="38" spans="1:3" x14ac:dyDescent="0.25">
      <c r="A38" s="1" t="s">
        <v>74</v>
      </c>
      <c r="B38" s="1" t="s">
        <v>424</v>
      </c>
      <c r="C38" s="376">
        <v>1372.7239552851729</v>
      </c>
    </row>
    <row r="39" spans="1:3" x14ac:dyDescent="0.25">
      <c r="A39" s="1" t="s">
        <v>74</v>
      </c>
      <c r="B39" s="1" t="s">
        <v>1163</v>
      </c>
      <c r="C39" s="376">
        <v>601.32954006638215</v>
      </c>
    </row>
    <row r="40" spans="1:3" x14ac:dyDescent="0.25">
      <c r="A40" s="1" t="s">
        <v>74</v>
      </c>
      <c r="B40" s="1" t="s">
        <v>433</v>
      </c>
      <c r="C40" s="376">
        <v>636.1969544319993</v>
      </c>
    </row>
    <row r="41" spans="1:3" x14ac:dyDescent="0.25">
      <c r="A41" s="1" t="s">
        <v>74</v>
      </c>
      <c r="B41" s="1" t="s">
        <v>435</v>
      </c>
      <c r="C41" s="376">
        <v>305.74413472706158</v>
      </c>
    </row>
    <row r="42" spans="1:3" x14ac:dyDescent="0.25">
      <c r="A42" s="1" t="s">
        <v>74</v>
      </c>
      <c r="B42" s="1" t="s">
        <v>437</v>
      </c>
      <c r="C42" s="376">
        <v>1074.5527064666353</v>
      </c>
    </row>
    <row r="43" spans="1:3" x14ac:dyDescent="0.25">
      <c r="A43" s="1" t="s">
        <v>74</v>
      </c>
      <c r="B43" s="1" t="s">
        <v>441</v>
      </c>
      <c r="C43" s="376">
        <v>576.67253658620973</v>
      </c>
    </row>
    <row r="44" spans="1:3" x14ac:dyDescent="0.25">
      <c r="A44" s="1" t="s">
        <v>74</v>
      </c>
      <c r="B44" s="1" t="s">
        <v>452</v>
      </c>
      <c r="C44" s="376">
        <v>1220.9533069831928</v>
      </c>
    </row>
    <row r="45" spans="1:3" x14ac:dyDescent="0.25">
      <c r="A45" s="1" t="s">
        <v>74</v>
      </c>
      <c r="B45" s="1" t="s">
        <v>457</v>
      </c>
      <c r="C45" s="376">
        <v>1917.2107173045274</v>
      </c>
    </row>
    <row r="46" spans="1:3" x14ac:dyDescent="0.25">
      <c r="A46" s="1" t="s">
        <v>74</v>
      </c>
      <c r="B46" s="1" t="s">
        <v>460</v>
      </c>
      <c r="C46" s="376">
        <v>1176.1592715035467</v>
      </c>
    </row>
    <row r="47" spans="1:3" x14ac:dyDescent="0.25">
      <c r="A47" s="1" t="s">
        <v>74</v>
      </c>
      <c r="B47" s="1" t="s">
        <v>461</v>
      </c>
      <c r="C47" s="376">
        <v>851.35991016027594</v>
      </c>
    </row>
    <row r="48" spans="1:3" x14ac:dyDescent="0.25">
      <c r="A48" s="1" t="s">
        <v>74</v>
      </c>
      <c r="B48" s="1" t="s">
        <v>467</v>
      </c>
      <c r="C48" s="376">
        <v>1180.4724329180867</v>
      </c>
    </row>
    <row r="49" spans="1:3" x14ac:dyDescent="0.25">
      <c r="A49" s="1" t="s">
        <v>74</v>
      </c>
      <c r="B49" s="1" t="s">
        <v>471</v>
      </c>
      <c r="C49" s="376">
        <v>1097.2824681182562</v>
      </c>
    </row>
    <row r="50" spans="1:3" x14ac:dyDescent="0.25">
      <c r="A50" s="1" t="s">
        <v>74</v>
      </c>
      <c r="B50" s="1" t="s">
        <v>478</v>
      </c>
      <c r="C50" s="376">
        <v>757.96922294583442</v>
      </c>
    </row>
    <row r="51" spans="1:3" x14ac:dyDescent="0.25">
      <c r="A51" s="1" t="s">
        <v>74</v>
      </c>
      <c r="B51" s="1" t="s">
        <v>489</v>
      </c>
      <c r="C51" s="376">
        <v>821.10910340693181</v>
      </c>
    </row>
    <row r="52" spans="1:3" x14ac:dyDescent="0.25">
      <c r="A52" s="1" t="s">
        <v>74</v>
      </c>
      <c r="B52" s="1" t="s">
        <v>497</v>
      </c>
      <c r="C52" s="376">
        <v>1129.0830226087146</v>
      </c>
    </row>
    <row r="53" spans="1:3" x14ac:dyDescent="0.25">
      <c r="A53" s="1" t="s">
        <v>74</v>
      </c>
      <c r="B53" s="1" t="s">
        <v>511</v>
      </c>
      <c r="C53" s="376">
        <v>1424.4474757797925</v>
      </c>
    </row>
    <row r="54" spans="1:3" x14ac:dyDescent="0.25">
      <c r="A54" s="1" t="s">
        <v>74</v>
      </c>
      <c r="B54" s="1" t="s">
        <v>518</v>
      </c>
      <c r="C54" s="376">
        <v>1132.1704761904762</v>
      </c>
    </row>
    <row r="55" spans="1:3" x14ac:dyDescent="0.25">
      <c r="A55" s="1" t="s">
        <v>74</v>
      </c>
      <c r="B55" s="1" t="s">
        <v>519</v>
      </c>
      <c r="C55" s="376">
        <v>742.12145317837417</v>
      </c>
    </row>
    <row r="56" spans="1:3" x14ac:dyDescent="0.25">
      <c r="A56" s="1" t="s">
        <v>74</v>
      </c>
      <c r="B56" s="1" t="s">
        <v>521</v>
      </c>
      <c r="C56" s="376">
        <v>988.70489495263269</v>
      </c>
    </row>
    <row r="57" spans="1:3" x14ac:dyDescent="0.25">
      <c r="A57" s="1" t="s">
        <v>74</v>
      </c>
      <c r="B57" s="1" t="s">
        <v>528</v>
      </c>
      <c r="C57" s="376">
        <v>1149.9366411844917</v>
      </c>
    </row>
    <row r="58" spans="1:3" x14ac:dyDescent="0.25">
      <c r="A58" s="1" t="s">
        <v>74</v>
      </c>
      <c r="B58" s="1" t="s">
        <v>557</v>
      </c>
      <c r="C58" s="376">
        <v>744.70569420635547</v>
      </c>
    </row>
    <row r="59" spans="1:3" x14ac:dyDescent="0.25">
      <c r="A59" s="1" t="s">
        <v>74</v>
      </c>
      <c r="B59" s="1" t="s">
        <v>559</v>
      </c>
      <c r="C59" s="376">
        <v>743.84860828241688</v>
      </c>
    </row>
    <row r="60" spans="1:3" x14ac:dyDescent="0.25">
      <c r="A60" s="1" t="s">
        <v>74</v>
      </c>
      <c r="B60" s="1" t="s">
        <v>566</v>
      </c>
      <c r="C60" s="376">
        <v>813.84287790159351</v>
      </c>
    </row>
    <row r="61" spans="1:3" x14ac:dyDescent="0.25">
      <c r="A61" s="1" t="s">
        <v>74</v>
      </c>
      <c r="B61" s="1" t="s">
        <v>570</v>
      </c>
      <c r="C61" s="376">
        <v>1000</v>
      </c>
    </row>
    <row r="62" spans="1:3" x14ac:dyDescent="0.25">
      <c r="A62" s="1" t="s">
        <v>74</v>
      </c>
      <c r="B62" s="1" t="s">
        <v>576</v>
      </c>
      <c r="C62" s="376">
        <v>3102.0182933395968</v>
      </c>
    </row>
    <row r="63" spans="1:3" x14ac:dyDescent="0.25">
      <c r="A63" s="1" t="s">
        <v>74</v>
      </c>
      <c r="B63" s="1" t="s">
        <v>578</v>
      </c>
      <c r="C63" s="376">
        <v>2042.6786710177391</v>
      </c>
    </row>
    <row r="64" spans="1:3" x14ac:dyDescent="0.25">
      <c r="A64" s="1" t="s">
        <v>1164</v>
      </c>
      <c r="B64" s="1" t="s">
        <v>418</v>
      </c>
      <c r="C64" s="376">
        <v>16000</v>
      </c>
    </row>
    <row r="65" spans="1:3" x14ac:dyDescent="0.25">
      <c r="A65" s="1" t="s">
        <v>1164</v>
      </c>
      <c r="B65" s="1" t="s">
        <v>452</v>
      </c>
      <c r="C65" s="376">
        <v>21215</v>
      </c>
    </row>
    <row r="66" spans="1:3" x14ac:dyDescent="0.25">
      <c r="A66" s="1" t="s">
        <v>1164</v>
      </c>
      <c r="B66" s="1" t="s">
        <v>457</v>
      </c>
      <c r="C66" s="376">
        <v>29500</v>
      </c>
    </row>
    <row r="67" spans="1:3" x14ac:dyDescent="0.25">
      <c r="A67" s="1" t="s">
        <v>1164</v>
      </c>
      <c r="B67" s="1" t="s">
        <v>461</v>
      </c>
      <c r="C67" s="376">
        <v>19000</v>
      </c>
    </row>
    <row r="68" spans="1:3" x14ac:dyDescent="0.25">
      <c r="A68" s="1" t="s">
        <v>1164</v>
      </c>
      <c r="B68" s="1" t="s">
        <v>497</v>
      </c>
      <c r="C68" s="376">
        <v>12928</v>
      </c>
    </row>
    <row r="69" spans="1:3" x14ac:dyDescent="0.25">
      <c r="A69" s="1" t="s">
        <v>1165</v>
      </c>
      <c r="B69" s="1" t="s">
        <v>424</v>
      </c>
      <c r="C69" s="376">
        <v>77660</v>
      </c>
    </row>
    <row r="70" spans="1:3" x14ac:dyDescent="0.25">
      <c r="A70" s="1" t="s">
        <v>1165</v>
      </c>
      <c r="B70" s="1" t="s">
        <v>435</v>
      </c>
      <c r="C70" s="376">
        <v>53528</v>
      </c>
    </row>
    <row r="71" spans="1:3" x14ac:dyDescent="0.25">
      <c r="A71" s="1" t="s">
        <v>1165</v>
      </c>
      <c r="B71" s="1" t="s">
        <v>461</v>
      </c>
      <c r="C71" s="376">
        <v>61200</v>
      </c>
    </row>
    <row r="72" spans="1:3" x14ac:dyDescent="0.25">
      <c r="A72" s="1" t="s">
        <v>1165</v>
      </c>
      <c r="B72" s="1" t="s">
        <v>522</v>
      </c>
      <c r="C72" s="376">
        <v>30409</v>
      </c>
    </row>
    <row r="73" spans="1:3" x14ac:dyDescent="0.25">
      <c r="A73" s="1" t="s">
        <v>806</v>
      </c>
      <c r="B73" s="1" t="s">
        <v>334</v>
      </c>
      <c r="C73" s="376">
        <v>3000</v>
      </c>
    </row>
    <row r="74" spans="1:3" x14ac:dyDescent="0.25">
      <c r="A74" s="1" t="s">
        <v>806</v>
      </c>
      <c r="B74" s="1" t="s">
        <v>359</v>
      </c>
      <c r="C74" s="376">
        <v>4939.0081532522818</v>
      </c>
    </row>
    <row r="75" spans="1:3" x14ac:dyDescent="0.25">
      <c r="A75" s="1" t="s">
        <v>806</v>
      </c>
      <c r="B75" s="1" t="s">
        <v>48</v>
      </c>
      <c r="C75" s="376">
        <v>1800</v>
      </c>
    </row>
    <row r="76" spans="1:3" x14ac:dyDescent="0.25">
      <c r="A76" s="1" t="s">
        <v>806</v>
      </c>
      <c r="B76" s="1" t="s">
        <v>398</v>
      </c>
      <c r="C76" s="376">
        <v>3086.7044597991694</v>
      </c>
    </row>
    <row r="77" spans="1:3" x14ac:dyDescent="0.25">
      <c r="A77" s="1" t="s">
        <v>806</v>
      </c>
      <c r="B77" s="1" t="s">
        <v>417</v>
      </c>
      <c r="C77" s="376">
        <v>2417.7338108266913</v>
      </c>
    </row>
    <row r="78" spans="1:3" x14ac:dyDescent="0.25">
      <c r="A78" s="1" t="s">
        <v>806</v>
      </c>
      <c r="B78" s="1" t="s">
        <v>435</v>
      </c>
      <c r="C78" s="376">
        <v>2591.237008366239</v>
      </c>
    </row>
    <row r="79" spans="1:3" x14ac:dyDescent="0.25">
      <c r="A79" s="1" t="s">
        <v>806</v>
      </c>
      <c r="B79" s="1" t="s">
        <v>441</v>
      </c>
      <c r="C79" s="376">
        <v>2566.7031768610718</v>
      </c>
    </row>
    <row r="80" spans="1:3" x14ac:dyDescent="0.25">
      <c r="A80" s="1" t="s">
        <v>806</v>
      </c>
      <c r="B80" s="1" t="s">
        <v>460</v>
      </c>
      <c r="C80" s="376">
        <v>1824.9207174643061</v>
      </c>
    </row>
    <row r="81" spans="1:3" x14ac:dyDescent="0.25">
      <c r="A81" s="1" t="s">
        <v>806</v>
      </c>
      <c r="B81" s="1" t="s">
        <v>461</v>
      </c>
      <c r="C81" s="376">
        <v>1844.095124069785</v>
      </c>
    </row>
    <row r="82" spans="1:3" x14ac:dyDescent="0.25">
      <c r="A82" s="1" t="s">
        <v>806</v>
      </c>
      <c r="B82" s="1" t="s">
        <v>471</v>
      </c>
      <c r="C82" s="376">
        <v>2182.5022722770263</v>
      </c>
    </row>
    <row r="83" spans="1:3" x14ac:dyDescent="0.25">
      <c r="A83" s="1" t="s">
        <v>806</v>
      </c>
      <c r="B83" s="1" t="s">
        <v>489</v>
      </c>
      <c r="C83" s="376">
        <v>2344.6165474142845</v>
      </c>
    </row>
    <row r="84" spans="1:3" x14ac:dyDescent="0.25">
      <c r="A84" s="1" t="s">
        <v>806</v>
      </c>
      <c r="B84" s="1" t="s">
        <v>528</v>
      </c>
      <c r="C84" s="376">
        <v>1921.9088020131526</v>
      </c>
    </row>
    <row r="85" spans="1:3" x14ac:dyDescent="0.25">
      <c r="A85" s="1" t="s">
        <v>806</v>
      </c>
      <c r="B85" s="1" t="s">
        <v>548</v>
      </c>
      <c r="C85" s="376">
        <v>1509.4481193195552</v>
      </c>
    </row>
    <row r="86" spans="1:3" x14ac:dyDescent="0.25">
      <c r="A86" s="1" t="s">
        <v>806</v>
      </c>
      <c r="B86" s="1" t="s">
        <v>557</v>
      </c>
      <c r="C86" s="376">
        <v>1374.2071881606764</v>
      </c>
    </row>
    <row r="87" spans="1:3" x14ac:dyDescent="0.25">
      <c r="A87" s="1" t="s">
        <v>806</v>
      </c>
      <c r="B87" s="1" t="s">
        <v>563</v>
      </c>
      <c r="C87" s="376">
        <v>1039.667917917918</v>
      </c>
    </row>
    <row r="88" spans="1:3" x14ac:dyDescent="0.25">
      <c r="A88" s="1" t="s">
        <v>806</v>
      </c>
      <c r="B88" s="1" t="s">
        <v>566</v>
      </c>
      <c r="C88" s="376">
        <v>999.25905580159815</v>
      </c>
    </row>
    <row r="89" spans="1:3" x14ac:dyDescent="0.25">
      <c r="A89" s="1" t="s">
        <v>806</v>
      </c>
      <c r="B89" s="1" t="s">
        <v>576</v>
      </c>
      <c r="C89" s="376">
        <v>1406</v>
      </c>
    </row>
    <row r="90" spans="1:3" x14ac:dyDescent="0.25">
      <c r="A90" s="1" t="s">
        <v>806</v>
      </c>
      <c r="B90" s="1" t="s">
        <v>579</v>
      </c>
      <c r="C90" s="376">
        <v>798.80773855138341</v>
      </c>
    </row>
  </sheetData>
  <sheetProtection algorithmName="SHA-512" hashValue="1Rn9euRJCWnIb7Wg03Jr9cCQG2LyDWuWP/xz+cyUYoBLnJTra1jsI6ZPhrHU8xWJLRvar8Sh2agwHoPXqnewCA==" saltValue="Y/rDJkQjecDNcQL2atQydw==" spinCount="100000" sheet="1" objects="1" scenarios="1"/>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D6421-20F5-4ECB-815B-1FC798E6E7A2}">
  <sheetPr>
    <tabColor theme="1"/>
  </sheetPr>
  <dimension ref="A1:AR51"/>
  <sheetViews>
    <sheetView zoomScale="70" zoomScaleNormal="70" workbookViewId="0">
      <selection activeCell="A2" sqref="A2"/>
    </sheetView>
  </sheetViews>
  <sheetFormatPr defaultColWidth="9.140625" defaultRowHeight="15" x14ac:dyDescent="0.25"/>
  <cols>
    <col min="1" max="1" width="9.140625" style="56"/>
    <col min="2" max="2" width="23.42578125" style="56" customWidth="1"/>
    <col min="3" max="3" width="19.140625" style="56" customWidth="1"/>
    <col min="4" max="4" width="16.7109375" style="56" customWidth="1"/>
    <col min="5" max="5" width="19.140625" style="56" customWidth="1"/>
    <col min="6" max="6" width="12.85546875" style="56" customWidth="1"/>
    <col min="7" max="7" width="14.7109375" style="56" bestFit="1" customWidth="1"/>
    <col min="8" max="8" width="14.7109375" style="56" customWidth="1"/>
    <col min="9" max="9" width="40" style="56" bestFit="1" customWidth="1"/>
    <col min="10" max="10" width="10" style="56" bestFit="1" customWidth="1"/>
    <col min="11" max="15" width="9.140625" style="56"/>
    <col min="16" max="16" width="16.42578125" style="56" bestFit="1" customWidth="1"/>
    <col min="17" max="17" width="16.42578125" style="56" customWidth="1"/>
    <col min="18" max="18" width="19.7109375" style="56" bestFit="1" customWidth="1"/>
    <col min="19" max="19" width="20" style="56" bestFit="1" customWidth="1"/>
    <col min="20" max="21" width="25.85546875" style="56" customWidth="1"/>
    <col min="22" max="22" width="19.7109375" style="56" bestFit="1" customWidth="1"/>
    <col min="23" max="23" width="19.7109375" style="56" customWidth="1"/>
    <col min="24" max="26" width="9.140625" style="56"/>
    <col min="27" max="27" width="14.28515625" style="56" customWidth="1"/>
    <col min="28" max="29" width="9.140625" style="56"/>
    <col min="30" max="30" width="6" style="56" bestFit="1" customWidth="1"/>
    <col min="31" max="31" width="8.85546875" style="56" customWidth="1"/>
    <col min="32" max="32" width="10.7109375" style="56" customWidth="1"/>
    <col min="33" max="37" width="6.28515625" style="56" bestFit="1" customWidth="1"/>
    <col min="38" max="40" width="7.28515625" style="56" bestFit="1" customWidth="1"/>
    <col min="41" max="41" width="6" style="56" bestFit="1" customWidth="1"/>
    <col min="42" max="43" width="9.140625" style="56"/>
    <col min="44" max="44" width="67.85546875" style="56" customWidth="1"/>
    <col min="45" max="16384" width="9.140625" style="56"/>
  </cols>
  <sheetData>
    <row r="1" spans="1:44" x14ac:dyDescent="0.25">
      <c r="A1" s="327" t="s">
        <v>1330</v>
      </c>
      <c r="AA1" s="690" t="s">
        <v>155</v>
      </c>
      <c r="AB1" s="690"/>
      <c r="AC1" s="690"/>
      <c r="AF1" s="690" t="s">
        <v>580</v>
      </c>
      <c r="AG1" s="690"/>
      <c r="AH1" s="690"/>
      <c r="AK1" s="690" t="s">
        <v>581</v>
      </c>
      <c r="AL1" s="690"/>
      <c r="AM1" s="690"/>
    </row>
    <row r="2" spans="1:44" ht="45" x14ac:dyDescent="0.25">
      <c r="B2" s="57" t="s">
        <v>582</v>
      </c>
      <c r="C2" s="57"/>
      <c r="D2" s="57"/>
      <c r="E2" s="57"/>
      <c r="F2" s="57"/>
      <c r="G2" s="57"/>
      <c r="H2" s="57"/>
      <c r="I2" s="57"/>
      <c r="J2" s="57"/>
      <c r="P2" s="57" t="s">
        <v>583</v>
      </c>
      <c r="Q2" s="412" t="s">
        <v>584</v>
      </c>
      <c r="R2" s="57" t="s">
        <v>585</v>
      </c>
      <c r="S2" s="57" t="s">
        <v>586</v>
      </c>
      <c r="T2" s="57" t="s">
        <v>587</v>
      </c>
      <c r="U2" s="57" t="s">
        <v>588</v>
      </c>
      <c r="V2" s="57" t="s">
        <v>589</v>
      </c>
      <c r="AA2" s="406" t="s">
        <v>72</v>
      </c>
      <c r="AB2" s="406" t="s">
        <v>590</v>
      </c>
      <c r="AC2" s="406" t="s">
        <v>591</v>
      </c>
      <c r="AD2" s="414"/>
      <c r="AE2" s="414"/>
      <c r="AF2" s="64" t="s">
        <v>592</v>
      </c>
      <c r="AG2" s="56">
        <v>0.25</v>
      </c>
      <c r="AH2" s="56" t="s">
        <v>593</v>
      </c>
      <c r="AK2" s="64" t="s">
        <v>594</v>
      </c>
      <c r="AL2" s="56">
        <v>0.4</v>
      </c>
      <c r="AN2" s="414"/>
      <c r="AO2" s="414"/>
      <c r="AQ2" s="694" t="s">
        <v>595</v>
      </c>
      <c r="AR2" s="694"/>
    </row>
    <row r="3" spans="1:44" ht="30" x14ac:dyDescent="0.25">
      <c r="B3" s="349" t="s">
        <v>596</v>
      </c>
      <c r="C3" s="353" t="s">
        <v>597</v>
      </c>
      <c r="D3" s="353" t="s">
        <v>598</v>
      </c>
      <c r="E3" s="354" t="s">
        <v>599</v>
      </c>
      <c r="F3" s="352" t="s">
        <v>600</v>
      </c>
      <c r="G3" s="352" t="str">
        <f>'Hidden Lists'!P3</f>
        <v>Single Farm</v>
      </c>
      <c r="H3" s="352" t="str">
        <f>'Hidden Lists'!P4</f>
        <v>Multi Farm</v>
      </c>
      <c r="I3" s="349" t="s">
        <v>601</v>
      </c>
      <c r="J3" s="349" t="s">
        <v>602</v>
      </c>
      <c r="P3" s="58" t="s">
        <v>603</v>
      </c>
      <c r="Q3" s="406">
        <v>1</v>
      </c>
      <c r="R3" s="58">
        <f>'1.Application Form'!D140+'1.Application Form'!D141</f>
        <v>0</v>
      </c>
      <c r="S3" s="58">
        <f>R3</f>
        <v>0</v>
      </c>
      <c r="T3" s="58">
        <v>0</v>
      </c>
      <c r="U3" s="58">
        <v>0</v>
      </c>
      <c r="V3" s="58">
        <f>R3</f>
        <v>0</v>
      </c>
      <c r="AA3" s="407" t="s">
        <v>604</v>
      </c>
      <c r="AB3" s="408">
        <v>0</v>
      </c>
      <c r="AC3" s="409">
        <v>0.5</v>
      </c>
      <c r="AD3" s="411"/>
      <c r="AE3" s="411"/>
      <c r="AF3" s="64" t="s">
        <v>605</v>
      </c>
      <c r="AG3" s="56">
        <v>0.5</v>
      </c>
      <c r="AH3" s="56" t="s">
        <v>593</v>
      </c>
      <c r="AK3" s="64"/>
      <c r="AN3" s="411"/>
      <c r="AO3" s="411"/>
      <c r="AQ3" s="56">
        <v>1</v>
      </c>
      <c r="AR3" s="65" t="str">
        <f>'Hidden Lists'!U3</f>
        <v>Group farms are in very close proximity and it is easy to visit more than 6 farms per auditor within 8 hours, including time for traveling between 6 farms in any 2 selected sub-groups/villages</v>
      </c>
    </row>
    <row r="4" spans="1:44" ht="30" x14ac:dyDescent="0.25">
      <c r="B4" s="58" t="s">
        <v>268</v>
      </c>
      <c r="C4" s="58">
        <f>IF(D4&lt;F4,SMALL(E4:F4,1),ROUNDUP(D4,0))</f>
        <v>0</v>
      </c>
      <c r="D4" s="58">
        <f>IF('1.Application Form'!$D$37='Hidden Lists'!$P$3,E4*G4,E4*H4)</f>
        <v>0</v>
      </c>
      <c r="E4" s="58">
        <f>COUNTIF(FarmIDApp[Is it a Farm or Processing Site?],'Hidden Lists'!F24)</f>
        <v>0</v>
      </c>
      <c r="F4" s="455">
        <v>3</v>
      </c>
      <c r="G4" s="58">
        <v>1</v>
      </c>
      <c r="H4" s="58">
        <v>0.33</v>
      </c>
      <c r="I4" s="59" t="s">
        <v>1230</v>
      </c>
      <c r="J4" s="59" t="s">
        <v>607</v>
      </c>
      <c r="P4" s="58" t="s">
        <v>608</v>
      </c>
      <c r="Q4" s="406">
        <v>6</v>
      </c>
      <c r="R4" s="58">
        <v>6</v>
      </c>
      <c r="S4" s="58">
        <v>6</v>
      </c>
      <c r="T4" s="58">
        <v>0</v>
      </c>
      <c r="U4" s="58">
        <v>0</v>
      </c>
      <c r="V4" s="58">
        <v>6</v>
      </c>
      <c r="AA4" s="410" t="s">
        <v>609</v>
      </c>
      <c r="AB4" s="406">
        <v>50</v>
      </c>
      <c r="AC4" s="63">
        <v>1</v>
      </c>
      <c r="AD4" s="209"/>
      <c r="AE4" s="209"/>
      <c r="AF4" s="209"/>
      <c r="AG4" s="209"/>
      <c r="AH4" s="209"/>
      <c r="AI4" s="209"/>
      <c r="AJ4" s="209"/>
      <c r="AK4" s="209"/>
      <c r="AL4" s="209"/>
      <c r="AM4" s="209"/>
      <c r="AN4" s="209"/>
      <c r="AO4" s="209"/>
      <c r="AQ4" s="56">
        <v>1.1000000000000001</v>
      </c>
      <c r="AR4" s="65" t="str">
        <f>'Hidden Lists'!U4</f>
        <v>Group farms are in reachable distances and it is reasonable to visit up to 5 farms within 8 hours, including time for traveling between 5 farms in any 2 selected sub-groups/villages</v>
      </c>
    </row>
    <row r="5" spans="1:44" ht="30" x14ac:dyDescent="0.25">
      <c r="B5" s="58" t="s">
        <v>611</v>
      </c>
      <c r="C5" s="58">
        <f>IF(D5&lt;F5,SMALL(E5:F5,1),ROUNDUP(D5,0))</f>
        <v>0</v>
      </c>
      <c r="D5" s="58">
        <f>IF('1.Application Form'!$D$37='Hidden Lists'!$P$3,SQRT(E5),SQRT(E5))</f>
        <v>0</v>
      </c>
      <c r="E5" s="58">
        <f>FarmIDApp[[#Totals],[Nº Farm Units]]</f>
        <v>0</v>
      </c>
      <c r="F5" s="455">
        <v>2</v>
      </c>
      <c r="G5" s="350" t="s">
        <v>612</v>
      </c>
      <c r="H5" s="350" t="s">
        <v>612</v>
      </c>
      <c r="I5" s="59" t="s">
        <v>613</v>
      </c>
      <c r="J5" s="58" t="s">
        <v>614</v>
      </c>
      <c r="P5" s="58" t="s">
        <v>615</v>
      </c>
      <c r="Q5" s="406">
        <v>11</v>
      </c>
      <c r="R5" s="58">
        <v>9</v>
      </c>
      <c r="S5" s="58">
        <v>6</v>
      </c>
      <c r="T5" s="59" t="s">
        <v>616</v>
      </c>
      <c r="U5" s="58">
        <v>1</v>
      </c>
      <c r="V5" s="58">
        <v>9</v>
      </c>
      <c r="AA5" s="410" t="s">
        <v>617</v>
      </c>
      <c r="AB5" s="406">
        <v>100</v>
      </c>
      <c r="AC5" s="63">
        <v>1.2</v>
      </c>
      <c r="AF5" s="690" t="s">
        <v>618</v>
      </c>
      <c r="AG5" s="690"/>
      <c r="AH5" s="690"/>
      <c r="AQ5" s="56">
        <v>1.2</v>
      </c>
      <c r="AR5" s="65" t="str">
        <f>'Hidden Lists'!U5</f>
        <v>Group farms are distant from each other and it is reasonable to visit up to 4 farms within 8 hours, including time for traveling between 4 farms in any 2 selected sub-groups/villages</v>
      </c>
    </row>
    <row r="6" spans="1:44" ht="30" x14ac:dyDescent="0.25">
      <c r="B6" s="58" t="s">
        <v>620</v>
      </c>
      <c r="C6" s="58">
        <f>IF(D6&lt;F6,SMALL(E6:F6,1),ROUNDUP(D6,0))</f>
        <v>0</v>
      </c>
      <c r="D6" s="58">
        <f>IF('1.Application Form'!$D$37='Hidden Lists'!$P$3,E6*G6,E6*H6)</f>
        <v>0</v>
      </c>
      <c r="E6" s="58">
        <f>COUNTIF(FarmIDApp[Is it a Farm or Processing Site?],'Hidden Lists'!F25)</f>
        <v>0</v>
      </c>
      <c r="F6" s="455">
        <v>3</v>
      </c>
      <c r="G6" s="58">
        <v>1</v>
      </c>
      <c r="H6" s="58">
        <v>0.33</v>
      </c>
      <c r="I6" s="59" t="s">
        <v>1231</v>
      </c>
      <c r="J6" s="59" t="s">
        <v>621</v>
      </c>
      <c r="P6" s="58" t="s">
        <v>609</v>
      </c>
      <c r="Q6" s="406">
        <v>51</v>
      </c>
      <c r="R6" s="58">
        <v>15</v>
      </c>
      <c r="S6" s="58">
        <v>7</v>
      </c>
      <c r="T6" s="59" t="s">
        <v>622</v>
      </c>
      <c r="U6" s="58">
        <v>2</v>
      </c>
      <c r="V6" s="58">
        <v>12</v>
      </c>
      <c r="AA6" s="410" t="s">
        <v>623</v>
      </c>
      <c r="AB6" s="406">
        <v>250</v>
      </c>
      <c r="AC6" s="63">
        <v>1.7</v>
      </c>
      <c r="AF6" s="64"/>
      <c r="AG6" s="56">
        <v>1</v>
      </c>
      <c r="AQ6" s="56">
        <v>1.3</v>
      </c>
      <c r="AR6" s="65" t="str">
        <f>'Hidden Lists'!U6</f>
        <v>Group farms are quite distant from each other and it is reasonable to visit up to 3 farms within 8 hours, including time for traveling between 3 farms in any 2 selected sub-groups/villages</v>
      </c>
    </row>
    <row r="7" spans="1:44" ht="45" x14ac:dyDescent="0.25">
      <c r="B7" s="58" t="s">
        <v>625</v>
      </c>
      <c r="C7" s="58">
        <f t="shared" ref="C7:C10" si="0">IF(D7&lt;F7,SMALL(E7:F7,1),ROUNDUP(D7,0))</f>
        <v>0</v>
      </c>
      <c r="D7" s="58">
        <f>IF('1.Application Form'!$D$37='Hidden Lists'!$P$3,E7*G7,E7*H7)</f>
        <v>0</v>
      </c>
      <c r="E7" s="58">
        <f>'1.Application Form'!C53</f>
        <v>0</v>
      </c>
      <c r="F7" s="455">
        <v>3</v>
      </c>
      <c r="G7" s="58">
        <v>0.33</v>
      </c>
      <c r="H7" s="58">
        <v>0.33</v>
      </c>
      <c r="I7" s="59" t="s">
        <v>626</v>
      </c>
      <c r="J7" s="58" t="s">
        <v>627</v>
      </c>
      <c r="P7" s="58" t="s">
        <v>617</v>
      </c>
      <c r="Q7" s="406">
        <v>101</v>
      </c>
      <c r="R7" s="58">
        <v>20</v>
      </c>
      <c r="S7" s="58">
        <v>10</v>
      </c>
      <c r="T7" s="59" t="s">
        <v>628</v>
      </c>
      <c r="U7" s="58">
        <v>2</v>
      </c>
      <c r="V7" s="58">
        <v>15</v>
      </c>
      <c r="AA7" s="410" t="s">
        <v>629</v>
      </c>
      <c r="AB7" s="406">
        <v>350</v>
      </c>
      <c r="AC7" s="63">
        <v>2.2000000000000002</v>
      </c>
      <c r="AG7" s="56">
        <v>1.5</v>
      </c>
    </row>
    <row r="8" spans="1:44" ht="45" x14ac:dyDescent="0.25">
      <c r="B8" s="58" t="s">
        <v>630</v>
      </c>
      <c r="C8" s="58">
        <f t="shared" si="0"/>
        <v>0</v>
      </c>
      <c r="D8" s="58">
        <f>IF('1.Application Form'!$D$37='Hidden Lists'!$P$3,E8*G8,E8*H8)</f>
        <v>0</v>
      </c>
      <c r="E8" s="58">
        <f>'1.Application Form'!C54</f>
        <v>0</v>
      </c>
      <c r="F8" s="455">
        <v>3</v>
      </c>
      <c r="G8" s="58">
        <v>0.33</v>
      </c>
      <c r="H8" s="58">
        <v>0.33</v>
      </c>
      <c r="I8" s="59" t="s">
        <v>626</v>
      </c>
      <c r="J8" s="58" t="s">
        <v>627</v>
      </c>
      <c r="P8" s="58" t="s">
        <v>631</v>
      </c>
      <c r="Q8" s="406">
        <v>251</v>
      </c>
      <c r="R8" s="58">
        <v>32</v>
      </c>
      <c r="S8" s="58">
        <v>12</v>
      </c>
      <c r="T8" s="59" t="s">
        <v>632</v>
      </c>
      <c r="U8" s="58">
        <v>5</v>
      </c>
      <c r="V8" s="58">
        <v>18</v>
      </c>
      <c r="AA8" s="410" t="s">
        <v>633</v>
      </c>
      <c r="AB8" s="406">
        <v>450</v>
      </c>
      <c r="AC8" s="63">
        <v>2.5</v>
      </c>
      <c r="AG8" s="56">
        <v>1.75</v>
      </c>
      <c r="AP8" s="694" t="s">
        <v>634</v>
      </c>
      <c r="AQ8" s="694"/>
      <c r="AR8" s="694"/>
    </row>
    <row r="9" spans="1:44" ht="45" x14ac:dyDescent="0.25">
      <c r="B9" s="58" t="s">
        <v>635</v>
      </c>
      <c r="C9" s="58">
        <f t="shared" si="0"/>
        <v>0</v>
      </c>
      <c r="D9" s="58">
        <f>IF('1.Application Form'!$D$37='Hidden Lists'!$P$3,E9*G9,E9*H9)</f>
        <v>0</v>
      </c>
      <c r="E9" s="58">
        <f>'1.Application Form'!C55</f>
        <v>0</v>
      </c>
      <c r="F9" s="455">
        <v>3</v>
      </c>
      <c r="G9" s="58">
        <v>0.33</v>
      </c>
      <c r="H9" s="58">
        <v>0.33</v>
      </c>
      <c r="I9" s="59" t="s">
        <v>626</v>
      </c>
      <c r="J9" s="58" t="s">
        <v>627</v>
      </c>
      <c r="P9" s="58" t="s">
        <v>636</v>
      </c>
      <c r="Q9" s="406">
        <v>501</v>
      </c>
      <c r="R9" s="58">
        <v>40</v>
      </c>
      <c r="S9" s="58">
        <v>15</v>
      </c>
      <c r="T9" s="59" t="s">
        <v>637</v>
      </c>
      <c r="U9" s="58">
        <v>6</v>
      </c>
      <c r="V9" s="58">
        <v>20</v>
      </c>
      <c r="AA9" s="410" t="s">
        <v>638</v>
      </c>
      <c r="AB9" s="406">
        <v>600</v>
      </c>
      <c r="AC9" s="63">
        <v>2.8</v>
      </c>
      <c r="AE9" s="405"/>
      <c r="AP9" s="56" t="s">
        <v>639</v>
      </c>
      <c r="AQ9" s="56">
        <v>0.9</v>
      </c>
      <c r="AR9" s="65" t="s">
        <v>640</v>
      </c>
    </row>
    <row r="10" spans="1:44" ht="45" x14ac:dyDescent="0.25">
      <c r="B10" s="58" t="s">
        <v>641</v>
      </c>
      <c r="C10" s="58">
        <f t="shared" si="0"/>
        <v>0</v>
      </c>
      <c r="D10" s="58">
        <f>IF('1.Application Form'!$D$37='Hidden Lists'!$P$3,E10*G10,E10*H10)</f>
        <v>0</v>
      </c>
      <c r="E10" s="58">
        <f>'1.Application Form'!C56</f>
        <v>0</v>
      </c>
      <c r="F10" s="455">
        <v>3</v>
      </c>
      <c r="G10" s="58">
        <v>1</v>
      </c>
      <c r="H10" s="58">
        <v>1</v>
      </c>
      <c r="I10" s="59" t="s">
        <v>1315</v>
      </c>
      <c r="J10" s="58" t="s">
        <v>1332</v>
      </c>
      <c r="P10" s="58" t="s">
        <v>642</v>
      </c>
      <c r="Q10" s="406">
        <v>1501</v>
      </c>
      <c r="R10" s="58">
        <v>50</v>
      </c>
      <c r="S10" s="58">
        <v>18</v>
      </c>
      <c r="T10" s="59" t="s">
        <v>643</v>
      </c>
      <c r="U10" s="58">
        <v>7</v>
      </c>
      <c r="V10" s="58">
        <v>25</v>
      </c>
      <c r="AA10" s="410" t="s">
        <v>644</v>
      </c>
      <c r="AB10" s="406">
        <v>800</v>
      </c>
      <c r="AC10" s="63">
        <v>3</v>
      </c>
      <c r="AP10" s="56" t="s">
        <v>645</v>
      </c>
      <c r="AQ10" s="56">
        <v>1</v>
      </c>
      <c r="AR10" s="65" t="s">
        <v>646</v>
      </c>
    </row>
    <row r="11" spans="1:44" x14ac:dyDescent="0.25">
      <c r="B11" s="58" t="s">
        <v>647</v>
      </c>
      <c r="C11" s="58">
        <f>IF(D11&lt;F11,SMALL(E11:F11,1),ROUNDUP(D11,0))</f>
        <v>0</v>
      </c>
      <c r="D11" s="58">
        <f>IF('1.Application Form'!$D$37='Hidden Lists'!$P$3,SQRT(E11)*0.5,SQRT(E11)*0.5)</f>
        <v>0</v>
      </c>
      <c r="E11" s="58">
        <f>'1.Application Form'!C57</f>
        <v>0</v>
      </c>
      <c r="F11" s="58">
        <v>3</v>
      </c>
      <c r="G11" s="351" t="s">
        <v>648</v>
      </c>
      <c r="H11" s="351" t="s">
        <v>648</v>
      </c>
      <c r="I11" s="59" t="s">
        <v>649</v>
      </c>
      <c r="J11" s="58" t="s">
        <v>650</v>
      </c>
      <c r="P11" s="58" t="s">
        <v>651</v>
      </c>
      <c r="Q11" s="406">
        <v>4001</v>
      </c>
      <c r="R11" s="58">
        <v>65</v>
      </c>
      <c r="S11" s="58">
        <v>25</v>
      </c>
      <c r="T11" s="58" t="s">
        <v>652</v>
      </c>
      <c r="U11" s="58">
        <v>8</v>
      </c>
      <c r="V11" s="58">
        <v>30</v>
      </c>
      <c r="AA11" s="410" t="s">
        <v>653</v>
      </c>
      <c r="AB11" s="406">
        <v>1200</v>
      </c>
      <c r="AC11" s="63">
        <v>3.5</v>
      </c>
      <c r="AP11" s="56" t="s">
        <v>305</v>
      </c>
      <c r="AQ11" s="56">
        <v>1.1000000000000001</v>
      </c>
      <c r="AR11" s="65" t="s">
        <v>654</v>
      </c>
    </row>
    <row r="12" spans="1:44" x14ac:dyDescent="0.25">
      <c r="B12" s="58" t="s">
        <v>655</v>
      </c>
      <c r="C12" s="58">
        <f>IF(D12&lt;F12,SMALL(E12:F12,1),ROUNDUP(D12,0))</f>
        <v>0</v>
      </c>
      <c r="D12" s="58">
        <f>IF('1.Application Form'!$D$37='Hidden Lists'!$P$3,SQRT(E12),SQRT(E12))</f>
        <v>0</v>
      </c>
      <c r="E12" s="179">
        <f>FarmIDWorkers[[#Totals],['# Houses provided to workers in harvest peak]]</f>
        <v>0</v>
      </c>
      <c r="F12" s="455">
        <v>3</v>
      </c>
      <c r="G12" s="350" t="s">
        <v>612</v>
      </c>
      <c r="H12" s="350" t="s">
        <v>612</v>
      </c>
      <c r="I12" s="59" t="s">
        <v>656</v>
      </c>
      <c r="J12" s="58" t="s">
        <v>657</v>
      </c>
      <c r="AA12" s="410" t="s">
        <v>658</v>
      </c>
      <c r="AB12" s="406">
        <v>1800</v>
      </c>
      <c r="AC12" s="63">
        <v>4</v>
      </c>
      <c r="AP12" s="56" t="s">
        <v>659</v>
      </c>
      <c r="AQ12" s="56">
        <v>1.1499999999999999</v>
      </c>
      <c r="AR12" s="65" t="s">
        <v>660</v>
      </c>
    </row>
    <row r="13" spans="1:44" x14ac:dyDescent="0.25">
      <c r="F13" s="56" t="s">
        <v>1334</v>
      </c>
      <c r="AA13" s="410" t="s">
        <v>661</v>
      </c>
      <c r="AB13" s="406">
        <v>2500</v>
      </c>
      <c r="AC13" s="63">
        <v>5</v>
      </c>
      <c r="AP13" s="56" t="s">
        <v>76</v>
      </c>
      <c r="AQ13" s="56">
        <v>1.2</v>
      </c>
      <c r="AR13" s="65" t="s">
        <v>662</v>
      </c>
    </row>
    <row r="14" spans="1:44" ht="30" customHeight="1" x14ac:dyDescent="0.25">
      <c r="P14" s="691" t="s">
        <v>663</v>
      </c>
      <c r="Q14" s="692"/>
      <c r="R14" s="693"/>
      <c r="T14" s="695" t="s">
        <v>664</v>
      </c>
      <c r="U14" s="696"/>
      <c r="V14" s="242"/>
      <c r="W14" s="176" t="s">
        <v>665</v>
      </c>
      <c r="X14" s="176"/>
      <c r="Y14" s="176">
        <f>'2.Audit Plan'!B87</f>
        <v>0</v>
      </c>
      <c r="Z14" s="176"/>
      <c r="AA14" s="410" t="s">
        <v>666</v>
      </c>
      <c r="AB14" s="406">
        <v>3500</v>
      </c>
      <c r="AC14" s="63">
        <v>6</v>
      </c>
    </row>
    <row r="15" spans="1:44" x14ac:dyDescent="0.25">
      <c r="P15" s="56" t="s">
        <v>667</v>
      </c>
      <c r="R15" s="175">
        <f>('2.Audit Plan'!B72-'2.Audit Plan'!B71)+1</f>
        <v>1</v>
      </c>
      <c r="T15" s="58" t="s">
        <v>668</v>
      </c>
      <c r="U15" s="181" t="s">
        <v>162</v>
      </c>
      <c r="V15" s="181" t="s">
        <v>377</v>
      </c>
      <c r="W15" s="58" t="s">
        <v>280</v>
      </c>
      <c r="X15" s="181" t="s">
        <v>669</v>
      </c>
      <c r="Y15" s="181" t="s">
        <v>670</v>
      </c>
      <c r="Z15" s="181" t="s">
        <v>671</v>
      </c>
      <c r="AP15" s="56" t="str">
        <f>'Risk factors'!D62</f>
        <v>1. Very low risk</v>
      </c>
      <c r="AQ15" s="56">
        <v>0.9</v>
      </c>
    </row>
    <row r="16" spans="1:44" x14ac:dyDescent="0.25">
      <c r="P16" s="56" t="s">
        <v>672</v>
      </c>
      <c r="R16" s="174">
        <f>ROUNDUP('2.Audit Plan'!E69,0)</f>
        <v>1</v>
      </c>
      <c r="T16" s="58" t="s">
        <v>185</v>
      </c>
      <c r="U16" s="460">
        <f>SUM(FarmIDWorkers[[#Totals],[Permanent Male Workers]])</f>
        <v>0</v>
      </c>
      <c r="V16" s="179">
        <f>FarmIDWorkers[[#Totals],[Permanent Female Workers]]</f>
        <v>0</v>
      </c>
      <c r="W16" s="58">
        <f>SUM(U16:V16)</f>
        <v>0</v>
      </c>
      <c r="X16" s="180" t="e">
        <f>(SUM(U16:V16)/(SUM($U$18:$V$18)))</f>
        <v>#DIV/0!</v>
      </c>
      <c r="Y16" s="180" t="e">
        <f>U16/(U16+V16)</f>
        <v>#DIV/0!</v>
      </c>
      <c r="Z16" s="180" t="e">
        <f>V16/(U16+V16)</f>
        <v>#DIV/0!</v>
      </c>
      <c r="AP16" s="56" t="str">
        <f>'Risk factors'!D63</f>
        <v>2. Low risk</v>
      </c>
      <c r="AQ16" s="56">
        <v>1</v>
      </c>
    </row>
    <row r="17" spans="16:43" x14ac:dyDescent="0.25">
      <c r="Q17" s="1"/>
      <c r="T17" s="58" t="s">
        <v>186</v>
      </c>
      <c r="U17" s="179">
        <f>FarmIDWorkers[[#Totals],[Temporary Male Workers]]</f>
        <v>0</v>
      </c>
      <c r="V17" s="179">
        <f>FarmIDWorkers[[#Totals],[Temporary Female Workers]]</f>
        <v>0</v>
      </c>
      <c r="W17" s="58">
        <f t="shared" ref="W17" si="1">SUM(U17:V17)</f>
        <v>0</v>
      </c>
      <c r="X17" s="180" t="e">
        <f>(SUM(U17:V17)/(SUM($U$18:$V$18)))</f>
        <v>#DIV/0!</v>
      </c>
      <c r="Y17" s="180" t="e">
        <f>U17/(U17+V17)</f>
        <v>#DIV/0!</v>
      </c>
      <c r="Z17" s="180" t="e">
        <f>V17/(U17+V17)</f>
        <v>#DIV/0!</v>
      </c>
      <c r="AP17" s="56" t="str">
        <f>'Risk factors'!D64</f>
        <v>3. Medium risk</v>
      </c>
      <c r="AQ17" s="56">
        <v>1.1000000000000001</v>
      </c>
    </row>
    <row r="18" spans="16:43" ht="15" customHeight="1" x14ac:dyDescent="0.25">
      <c r="T18" s="58" t="s">
        <v>674</v>
      </c>
      <c r="U18" s="58">
        <f>SUM(U16:U17)</f>
        <v>0</v>
      </c>
      <c r="V18" s="179">
        <f>SUM(V16:V17)</f>
        <v>0</v>
      </c>
      <c r="W18" s="58">
        <f>SUM(U18:V18)</f>
        <v>0</v>
      </c>
      <c r="X18" s="58"/>
      <c r="Y18" s="58"/>
      <c r="Z18" s="58"/>
      <c r="AP18" s="56" t="str">
        <f>'Risk factors'!D65</f>
        <v>4. High risk</v>
      </c>
      <c r="AQ18" s="56">
        <v>1.1499999999999999</v>
      </c>
    </row>
    <row r="19" spans="16:43" x14ac:dyDescent="0.25">
      <c r="AP19" s="56" t="str">
        <f>'Risk factors'!D66</f>
        <v>5. Highest risk</v>
      </c>
      <c r="AQ19" s="56">
        <v>1.2</v>
      </c>
    </row>
    <row r="20" spans="16:43" x14ac:dyDescent="0.25">
      <c r="P20" s="691" t="s">
        <v>675</v>
      </c>
      <c r="Q20" s="692"/>
      <c r="R20" s="693"/>
      <c r="U20" s="177"/>
      <c r="X20" s="178"/>
    </row>
    <row r="21" spans="16:43" x14ac:dyDescent="0.25">
      <c r="P21" s="56" t="s">
        <v>676</v>
      </c>
      <c r="R21" s="7">
        <f>IF('1.Application Form'!D36='Hidden Lists'!C10,1,0)</f>
        <v>0</v>
      </c>
      <c r="T21" s="697" t="s">
        <v>677</v>
      </c>
      <c r="U21" s="698"/>
      <c r="V21" s="698"/>
      <c r="W21" s="698"/>
      <c r="X21" s="698"/>
      <c r="Y21" s="698"/>
    </row>
    <row r="22" spans="16:43" x14ac:dyDescent="0.25">
      <c r="P22" s="56" t="s">
        <v>678</v>
      </c>
      <c r="R22" s="7">
        <f>IF('1.Application Form'!D46&gt;0,0,1)</f>
        <v>1</v>
      </c>
      <c r="U22" s="56" t="s">
        <v>280</v>
      </c>
      <c r="V22" s="56" t="s">
        <v>162</v>
      </c>
      <c r="W22" s="56" t="s">
        <v>377</v>
      </c>
    </row>
    <row r="23" spans="16:43" x14ac:dyDescent="0.25">
      <c r="P23" s="56" t="s">
        <v>679</v>
      </c>
      <c r="R23" s="7">
        <f>R21+R22</f>
        <v>1</v>
      </c>
      <c r="T23" s="58" t="s">
        <v>680</v>
      </c>
      <c r="U23" s="175" t="e">
        <f>($Y$14*X16)</f>
        <v>#DIV/0!</v>
      </c>
      <c r="V23" s="174" t="e">
        <f>U23*Y16</f>
        <v>#DIV/0!</v>
      </c>
      <c r="W23" s="174" t="e">
        <f>U23*Z16</f>
        <v>#DIV/0!</v>
      </c>
    </row>
    <row r="24" spans="16:43" x14ac:dyDescent="0.25">
      <c r="T24" s="58" t="s">
        <v>681</v>
      </c>
      <c r="U24" s="175" t="e">
        <f>($Y$14*X17)</f>
        <v>#DIV/0!</v>
      </c>
      <c r="V24" s="174" t="e">
        <f>U24*Y17</f>
        <v>#DIV/0!</v>
      </c>
      <c r="W24" s="174" t="e">
        <f>U24*Z17</f>
        <v>#DIV/0!</v>
      </c>
    </row>
    <row r="25" spans="16:43" x14ac:dyDescent="0.25">
      <c r="T25" s="58" t="s">
        <v>674</v>
      </c>
      <c r="U25" s="175"/>
    </row>
    <row r="28" spans="16:43" x14ac:dyDescent="0.25">
      <c r="T28" s="697" t="s">
        <v>682</v>
      </c>
      <c r="U28" s="698"/>
      <c r="V28" s="698"/>
      <c r="W28" s="698"/>
      <c r="X28" s="698"/>
      <c r="Y28" s="698"/>
    </row>
    <row r="29" spans="16:43" x14ac:dyDescent="0.25">
      <c r="U29" s="56" t="s">
        <v>280</v>
      </c>
      <c r="V29" s="56" t="s">
        <v>162</v>
      </c>
      <c r="W29" s="56" t="s">
        <v>377</v>
      </c>
    </row>
    <row r="30" spans="16:43" x14ac:dyDescent="0.25">
      <c r="T30" s="58" t="s">
        <v>680</v>
      </c>
      <c r="U30" s="175" t="e">
        <f t="shared" ref="U30:W31" si="2">_xlfn.FLOOR.MATH(U23,1)</f>
        <v>#DIV/0!</v>
      </c>
      <c r="V30" s="175" t="e">
        <f t="shared" si="2"/>
        <v>#DIV/0!</v>
      </c>
      <c r="W30" s="175" t="e">
        <f t="shared" si="2"/>
        <v>#DIV/0!</v>
      </c>
    </row>
    <row r="31" spans="16:43" x14ac:dyDescent="0.25">
      <c r="T31" s="58" t="s">
        <v>681</v>
      </c>
      <c r="U31" s="175" t="e">
        <f t="shared" si="2"/>
        <v>#DIV/0!</v>
      </c>
      <c r="V31" s="175" t="e">
        <f t="shared" si="2"/>
        <v>#DIV/0!</v>
      </c>
      <c r="W31" s="175" t="e">
        <f t="shared" si="2"/>
        <v>#DIV/0!</v>
      </c>
    </row>
    <row r="32" spans="16:43" x14ac:dyDescent="0.25">
      <c r="T32" s="58" t="s">
        <v>674</v>
      </c>
      <c r="U32" s="175"/>
    </row>
    <row r="33" spans="20:25" x14ac:dyDescent="0.25">
      <c r="T33" s="56" t="s">
        <v>279</v>
      </c>
      <c r="U33" s="56">
        <f>ROUNDUP(U20*X20,0)</f>
        <v>0</v>
      </c>
    </row>
    <row r="34" spans="20:25" x14ac:dyDescent="0.25">
      <c r="T34" s="697" t="s">
        <v>683</v>
      </c>
      <c r="U34" s="698"/>
      <c r="V34" s="698"/>
      <c r="W34" s="698"/>
      <c r="X34" s="698"/>
      <c r="Y34" s="698"/>
    </row>
    <row r="35" spans="20:25" x14ac:dyDescent="0.25">
      <c r="U35" s="56" t="s">
        <v>280</v>
      </c>
      <c r="V35" s="56" t="s">
        <v>162</v>
      </c>
      <c r="W35" s="56" t="s">
        <v>377</v>
      </c>
    </row>
    <row r="36" spans="20:25" x14ac:dyDescent="0.25">
      <c r="T36" s="58" t="s">
        <v>680</v>
      </c>
      <c r="U36" s="175" t="e">
        <f t="shared" ref="U36:W38" si="3">U23-U30</f>
        <v>#DIV/0!</v>
      </c>
      <c r="V36" s="175" t="e">
        <f t="shared" si="3"/>
        <v>#DIV/0!</v>
      </c>
      <c r="W36" s="175" t="e">
        <f t="shared" si="3"/>
        <v>#DIV/0!</v>
      </c>
    </row>
    <row r="37" spans="20:25" x14ac:dyDescent="0.25">
      <c r="T37" s="58" t="s">
        <v>681</v>
      </c>
      <c r="U37" s="175" t="e">
        <f t="shared" si="3"/>
        <v>#DIV/0!</v>
      </c>
      <c r="V37" s="175" t="e">
        <f t="shared" si="3"/>
        <v>#DIV/0!</v>
      </c>
      <c r="W37" s="175" t="e">
        <f t="shared" si="3"/>
        <v>#DIV/0!</v>
      </c>
    </row>
    <row r="38" spans="20:25" x14ac:dyDescent="0.25">
      <c r="T38" s="58" t="s">
        <v>674</v>
      </c>
      <c r="U38" s="175">
        <f t="shared" si="3"/>
        <v>0</v>
      </c>
      <c r="V38" s="175">
        <f t="shared" si="3"/>
        <v>0</v>
      </c>
      <c r="W38" s="175">
        <f t="shared" si="3"/>
        <v>0</v>
      </c>
    </row>
    <row r="40" spans="20:25" x14ac:dyDescent="0.25">
      <c r="T40" s="697" t="s">
        <v>684</v>
      </c>
      <c r="U40" s="698"/>
      <c r="V40" s="698"/>
      <c r="W40" s="698"/>
      <c r="X40" s="698"/>
      <c r="Y40" s="698"/>
    </row>
    <row r="41" spans="20:25" x14ac:dyDescent="0.25">
      <c r="U41" s="56" t="s">
        <v>280</v>
      </c>
      <c r="V41" s="56" t="s">
        <v>162</v>
      </c>
      <c r="W41" s="56" t="s">
        <v>377</v>
      </c>
    </row>
    <row r="42" spans="20:25" x14ac:dyDescent="0.25">
      <c r="T42" s="58" t="s">
        <v>680</v>
      </c>
      <c r="U42" s="182" t="e">
        <f t="shared" ref="U42:W43" si="4">IF(U36&lt;0.49,ROUNDDOWN(U23,0),ROUNDUP(U23,0))</f>
        <v>#DIV/0!</v>
      </c>
      <c r="V42" s="182" t="e">
        <f t="shared" si="4"/>
        <v>#DIV/0!</v>
      </c>
      <c r="W42" s="182" t="e">
        <f t="shared" si="4"/>
        <v>#DIV/0!</v>
      </c>
    </row>
    <row r="43" spans="20:25" x14ac:dyDescent="0.25">
      <c r="T43" s="58" t="s">
        <v>681</v>
      </c>
      <c r="U43" s="182" t="e">
        <f t="shared" si="4"/>
        <v>#DIV/0!</v>
      </c>
      <c r="V43" s="182" t="e">
        <f t="shared" si="4"/>
        <v>#DIV/0!</v>
      </c>
      <c r="W43" s="182" t="e">
        <f t="shared" si="4"/>
        <v>#DIV/0!</v>
      </c>
    </row>
    <row r="44" spans="20:25" x14ac:dyDescent="0.25">
      <c r="T44" s="58" t="s">
        <v>674</v>
      </c>
      <c r="U44" s="175"/>
      <c r="V44" s="175"/>
      <c r="W44" s="175"/>
    </row>
    <row r="51" spans="18:20" x14ac:dyDescent="0.25">
      <c r="R51" s="7"/>
      <c r="S51" s="7"/>
      <c r="T51" s="7"/>
    </row>
  </sheetData>
  <sheetProtection algorithmName="SHA-512" hashValue="71GkRIdHpY9rDijcRoQ6ZbbTZeOTS+GYp+OqoyCVruyuGFJa8tTKSe2960McMAAqjWGskDLYBOzIfDNC0mpTDw==" saltValue="rgt1Fex1afN6lfXX+3uiyA==" spinCount="100000" sheet="1" objects="1" scenarios="1"/>
  <mergeCells count="13">
    <mergeCell ref="T21:Y21"/>
    <mergeCell ref="T28:Y28"/>
    <mergeCell ref="T34:Y34"/>
    <mergeCell ref="T40:Y40"/>
    <mergeCell ref="AK1:AM1"/>
    <mergeCell ref="AA1:AC1"/>
    <mergeCell ref="P20:R20"/>
    <mergeCell ref="AQ2:AR2"/>
    <mergeCell ref="AP8:AR8"/>
    <mergeCell ref="AF1:AH1"/>
    <mergeCell ref="P14:R14"/>
    <mergeCell ref="T14:U14"/>
    <mergeCell ref="AF5:AH5"/>
  </mergeCells>
  <pageMargins left="0.511811024" right="0.511811024" top="0.78740157499999996" bottom="0.78740157499999996" header="0.31496062000000002" footer="0.31496062000000002"/>
  <ignoredErrors>
    <ignoredError sqref="D5"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7E44D-3946-409A-B0A0-EC5775C11097}">
  <sheetPr>
    <tabColor theme="1"/>
  </sheetPr>
  <dimension ref="A1:F66"/>
  <sheetViews>
    <sheetView zoomScale="80" zoomScaleNormal="80" workbookViewId="0">
      <selection activeCell="A2" sqref="A2"/>
    </sheetView>
  </sheetViews>
  <sheetFormatPr defaultColWidth="9.140625" defaultRowHeight="13.5" x14ac:dyDescent="0.25"/>
  <cols>
    <col min="1" max="1" width="50.140625" style="361" customWidth="1"/>
    <col min="2" max="2" width="35.28515625" style="361" customWidth="1"/>
    <col min="3" max="3" width="24.5703125" style="361" customWidth="1"/>
    <col min="4" max="4" width="36.7109375" style="361" customWidth="1"/>
    <col min="5" max="5" width="9" style="361" customWidth="1"/>
    <col min="6" max="6" width="54.7109375" style="361" customWidth="1"/>
    <col min="7" max="7" width="24.7109375" style="2" customWidth="1"/>
    <col min="8" max="16384" width="9.140625" style="2"/>
  </cols>
  <sheetData>
    <row r="1" spans="1:6" x14ac:dyDescent="0.25">
      <c r="A1" s="360" t="s">
        <v>689</v>
      </c>
    </row>
    <row r="2" spans="1:6" x14ac:dyDescent="0.25">
      <c r="A2" s="327" t="str">
        <f>Factors!A1</f>
        <v>Note for translator: No need to translate this tab</v>
      </c>
    </row>
    <row r="3" spans="1:6" ht="27" x14ac:dyDescent="0.25">
      <c r="A3" s="369" t="s">
        <v>232</v>
      </c>
      <c r="B3" s="369" t="s">
        <v>690</v>
      </c>
      <c r="C3" s="369" t="s">
        <v>691</v>
      </c>
      <c r="D3" s="369" t="s">
        <v>692</v>
      </c>
      <c r="E3" s="369" t="s">
        <v>693</v>
      </c>
      <c r="F3" s="369" t="s">
        <v>694</v>
      </c>
    </row>
    <row r="4" spans="1:6" ht="54" customHeight="1" x14ac:dyDescent="0.25">
      <c r="A4" s="241" t="s">
        <v>695</v>
      </c>
      <c r="B4" s="241" t="s">
        <v>696</v>
      </c>
      <c r="C4" s="241" t="s">
        <v>697</v>
      </c>
      <c r="D4" s="241" t="s">
        <v>698</v>
      </c>
      <c r="E4" s="362">
        <v>0</v>
      </c>
      <c r="F4" s="241" t="s">
        <v>699</v>
      </c>
    </row>
    <row r="5" spans="1:6" ht="27" x14ac:dyDescent="0.25">
      <c r="A5" s="241" t="s">
        <v>695</v>
      </c>
      <c r="B5" s="241" t="s">
        <v>696</v>
      </c>
      <c r="C5" s="241" t="s">
        <v>697</v>
      </c>
      <c r="D5" s="362" t="s">
        <v>700</v>
      </c>
      <c r="E5" s="362">
        <v>1</v>
      </c>
      <c r="F5" s="362"/>
    </row>
    <row r="6" spans="1:6" ht="27" x14ac:dyDescent="0.25">
      <c r="A6" s="241" t="s">
        <v>701</v>
      </c>
      <c r="B6" s="241" t="s">
        <v>696</v>
      </c>
      <c r="C6" s="241" t="s">
        <v>702</v>
      </c>
      <c r="D6" s="362" t="s">
        <v>703</v>
      </c>
      <c r="E6" s="362">
        <v>0</v>
      </c>
      <c r="F6" s="362"/>
    </row>
    <row r="7" spans="1:6" ht="27" x14ac:dyDescent="0.25">
      <c r="A7" s="241" t="s">
        <v>701</v>
      </c>
      <c r="B7" s="241" t="s">
        <v>696</v>
      </c>
      <c r="C7" s="241" t="s">
        <v>702</v>
      </c>
      <c r="D7" s="362" t="s">
        <v>704</v>
      </c>
      <c r="E7" s="362">
        <v>1</v>
      </c>
      <c r="F7" s="362" t="s">
        <v>705</v>
      </c>
    </row>
    <row r="8" spans="1:6" ht="27" x14ac:dyDescent="0.25">
      <c r="A8" s="241" t="s">
        <v>706</v>
      </c>
      <c r="B8" s="241" t="s">
        <v>696</v>
      </c>
      <c r="C8" s="241" t="s">
        <v>697</v>
      </c>
      <c r="D8" s="362" t="s">
        <v>707</v>
      </c>
      <c r="E8" s="362">
        <v>0</v>
      </c>
      <c r="F8" s="362" t="s">
        <v>708</v>
      </c>
    </row>
    <row r="9" spans="1:6" ht="27" x14ac:dyDescent="0.25">
      <c r="A9" s="241" t="s">
        <v>706</v>
      </c>
      <c r="B9" s="241" t="s">
        <v>696</v>
      </c>
      <c r="C9" s="241" t="s">
        <v>697</v>
      </c>
      <c r="D9" s="362" t="s">
        <v>709</v>
      </c>
      <c r="E9" s="362">
        <v>1</v>
      </c>
      <c r="F9" s="362"/>
    </row>
    <row r="10" spans="1:6" ht="40.5" x14ac:dyDescent="0.25">
      <c r="A10" s="241" t="s">
        <v>710</v>
      </c>
      <c r="B10" s="241" t="s">
        <v>696</v>
      </c>
      <c r="C10" s="241" t="s">
        <v>711</v>
      </c>
      <c r="D10" s="362" t="s">
        <v>712</v>
      </c>
      <c r="E10" s="362">
        <v>0</v>
      </c>
      <c r="F10" s="362" t="s">
        <v>713</v>
      </c>
    </row>
    <row r="11" spans="1:6" ht="27" x14ac:dyDescent="0.25">
      <c r="A11" s="241" t="s">
        <v>710</v>
      </c>
      <c r="B11" s="241" t="s">
        <v>696</v>
      </c>
      <c r="C11" s="241" t="s">
        <v>711</v>
      </c>
      <c r="D11" s="362" t="s">
        <v>714</v>
      </c>
      <c r="E11" s="362">
        <v>1</v>
      </c>
      <c r="F11" s="362"/>
    </row>
    <row r="12" spans="1:6" x14ac:dyDescent="0.25">
      <c r="A12" s="241" t="s">
        <v>715</v>
      </c>
      <c r="B12" s="362" t="s">
        <v>716</v>
      </c>
      <c r="C12" s="362" t="s">
        <v>717</v>
      </c>
      <c r="D12" s="362" t="s">
        <v>718</v>
      </c>
      <c r="E12" s="362">
        <v>0</v>
      </c>
      <c r="F12" s="363" t="s">
        <v>719</v>
      </c>
    </row>
    <row r="13" spans="1:6" x14ac:dyDescent="0.25">
      <c r="A13" s="241" t="s">
        <v>715</v>
      </c>
      <c r="B13" s="362" t="s">
        <v>716</v>
      </c>
      <c r="C13" s="362" t="s">
        <v>717</v>
      </c>
      <c r="D13" s="362" t="s">
        <v>720</v>
      </c>
      <c r="E13" s="362">
        <v>1</v>
      </c>
      <c r="F13" s="363" t="s">
        <v>721</v>
      </c>
    </row>
    <row r="14" spans="1:6" x14ac:dyDescent="0.25">
      <c r="A14" s="241" t="s">
        <v>715</v>
      </c>
      <c r="B14" s="362" t="s">
        <v>716</v>
      </c>
      <c r="C14" s="362" t="s">
        <v>717</v>
      </c>
      <c r="D14" s="362" t="s">
        <v>722</v>
      </c>
      <c r="E14" s="362">
        <v>2</v>
      </c>
      <c r="F14" s="362"/>
    </row>
    <row r="15" spans="1:6" ht="27" x14ac:dyDescent="0.25">
      <c r="A15" s="241" t="s">
        <v>723</v>
      </c>
      <c r="B15" s="362" t="s">
        <v>724</v>
      </c>
      <c r="C15" s="241" t="s">
        <v>711</v>
      </c>
      <c r="D15" s="362" t="s">
        <v>725</v>
      </c>
      <c r="E15" s="362">
        <v>0</v>
      </c>
      <c r="F15" s="363" t="s">
        <v>726</v>
      </c>
    </row>
    <row r="16" spans="1:6" ht="27" x14ac:dyDescent="0.25">
      <c r="A16" s="241" t="s">
        <v>723</v>
      </c>
      <c r="B16" s="362" t="s">
        <v>724</v>
      </c>
      <c r="C16" s="241" t="s">
        <v>711</v>
      </c>
      <c r="D16" s="362" t="s">
        <v>727</v>
      </c>
      <c r="E16" s="362">
        <v>1</v>
      </c>
      <c r="F16" s="363" t="s">
        <v>728</v>
      </c>
    </row>
    <row r="17" spans="1:6" ht="27" x14ac:dyDescent="0.25">
      <c r="A17" s="241" t="s">
        <v>723</v>
      </c>
      <c r="B17" s="362" t="s">
        <v>724</v>
      </c>
      <c r="C17" s="241" t="s">
        <v>711</v>
      </c>
      <c r="D17" s="362" t="s">
        <v>729</v>
      </c>
      <c r="E17" s="362">
        <v>2</v>
      </c>
      <c r="F17" s="362"/>
    </row>
    <row r="18" spans="1:6" x14ac:dyDescent="0.25">
      <c r="A18" s="241" t="s">
        <v>730</v>
      </c>
      <c r="B18" s="362" t="s">
        <v>724</v>
      </c>
      <c r="C18" s="362" t="s">
        <v>717</v>
      </c>
      <c r="D18" s="362" t="s">
        <v>731</v>
      </c>
      <c r="E18" s="362">
        <v>0</v>
      </c>
      <c r="F18" s="363" t="s">
        <v>732</v>
      </c>
    </row>
    <row r="19" spans="1:6" x14ac:dyDescent="0.25">
      <c r="A19" s="241" t="s">
        <v>730</v>
      </c>
      <c r="B19" s="362" t="s">
        <v>724</v>
      </c>
      <c r="C19" s="362" t="s">
        <v>717</v>
      </c>
      <c r="D19" s="362" t="s">
        <v>733</v>
      </c>
      <c r="E19" s="362">
        <v>1</v>
      </c>
      <c r="F19" s="363" t="s">
        <v>734</v>
      </c>
    </row>
    <row r="20" spans="1:6" x14ac:dyDescent="0.25">
      <c r="A20" s="241" t="s">
        <v>730</v>
      </c>
      <c r="B20" s="362" t="s">
        <v>724</v>
      </c>
      <c r="C20" s="362" t="s">
        <v>717</v>
      </c>
      <c r="D20" s="362" t="s">
        <v>735</v>
      </c>
      <c r="E20" s="362">
        <v>2</v>
      </c>
      <c r="F20" s="362"/>
    </row>
    <row r="21" spans="1:6" ht="27" x14ac:dyDescent="0.25">
      <c r="A21" s="364" t="s">
        <v>736</v>
      </c>
      <c r="B21" s="362" t="s">
        <v>724</v>
      </c>
      <c r="C21" s="241" t="s">
        <v>711</v>
      </c>
      <c r="D21" s="362" t="s">
        <v>737</v>
      </c>
      <c r="E21" s="362">
        <v>0</v>
      </c>
      <c r="F21" s="362"/>
    </row>
    <row r="22" spans="1:6" ht="27" x14ac:dyDescent="0.25">
      <c r="A22" s="364" t="s">
        <v>736</v>
      </c>
      <c r="B22" s="362" t="s">
        <v>724</v>
      </c>
      <c r="C22" s="241" t="s">
        <v>711</v>
      </c>
      <c r="D22" s="362" t="s">
        <v>738</v>
      </c>
      <c r="E22" s="362">
        <v>1</v>
      </c>
      <c r="F22" s="362"/>
    </row>
    <row r="23" spans="1:6" ht="27" x14ac:dyDescent="0.25">
      <c r="A23" s="364" t="s">
        <v>736</v>
      </c>
      <c r="B23" s="362" t="s">
        <v>724</v>
      </c>
      <c r="C23" s="241" t="s">
        <v>711</v>
      </c>
      <c r="D23" s="362" t="s">
        <v>739</v>
      </c>
      <c r="E23" s="362">
        <v>2</v>
      </c>
      <c r="F23" s="362"/>
    </row>
    <row r="24" spans="1:6" ht="27" x14ac:dyDescent="0.25">
      <c r="A24" s="364" t="s">
        <v>740</v>
      </c>
      <c r="B24" s="241" t="s">
        <v>696</v>
      </c>
      <c r="C24" s="362" t="s">
        <v>717</v>
      </c>
      <c r="D24" s="365">
        <v>0</v>
      </c>
      <c r="E24" s="362">
        <v>0</v>
      </c>
      <c r="F24" s="362" t="s">
        <v>741</v>
      </c>
    </row>
    <row r="25" spans="1:6" ht="27" x14ac:dyDescent="0.25">
      <c r="A25" s="364" t="s">
        <v>740</v>
      </c>
      <c r="B25" s="241" t="s">
        <v>696</v>
      </c>
      <c r="C25" s="362" t="s">
        <v>717</v>
      </c>
      <c r="D25" s="366" t="s">
        <v>742</v>
      </c>
      <c r="E25" s="362">
        <v>1</v>
      </c>
      <c r="F25" s="367"/>
    </row>
    <row r="26" spans="1:6" ht="27" x14ac:dyDescent="0.25">
      <c r="A26" s="364" t="s">
        <v>740</v>
      </c>
      <c r="B26" s="241" t="s">
        <v>696</v>
      </c>
      <c r="C26" s="362" t="s">
        <v>717</v>
      </c>
      <c r="D26" s="362" t="s">
        <v>743</v>
      </c>
      <c r="E26" s="362">
        <v>2</v>
      </c>
      <c r="F26" s="362"/>
    </row>
    <row r="27" spans="1:6" ht="27" x14ac:dyDescent="0.25">
      <c r="A27" s="364" t="s">
        <v>744</v>
      </c>
      <c r="B27" s="362" t="s">
        <v>724</v>
      </c>
      <c r="C27" s="241" t="s">
        <v>711</v>
      </c>
      <c r="D27" s="362" t="s">
        <v>745</v>
      </c>
      <c r="E27" s="362">
        <v>0</v>
      </c>
      <c r="F27" s="362"/>
    </row>
    <row r="28" spans="1:6" ht="27" x14ac:dyDescent="0.25">
      <c r="A28" s="364" t="s">
        <v>744</v>
      </c>
      <c r="B28" s="362" t="s">
        <v>724</v>
      </c>
      <c r="C28" s="241" t="s">
        <v>711</v>
      </c>
      <c r="D28" s="362" t="s">
        <v>746</v>
      </c>
      <c r="E28" s="362">
        <v>1</v>
      </c>
      <c r="F28" s="362"/>
    </row>
    <row r="29" spans="1:6" ht="27" x14ac:dyDescent="0.25">
      <c r="A29" s="364" t="s">
        <v>744</v>
      </c>
      <c r="B29" s="362" t="s">
        <v>724</v>
      </c>
      <c r="C29" s="241" t="s">
        <v>711</v>
      </c>
      <c r="D29" s="362" t="s">
        <v>747</v>
      </c>
      <c r="E29" s="362">
        <v>2</v>
      </c>
      <c r="F29" s="362"/>
    </row>
    <row r="30" spans="1:6" ht="54" x14ac:dyDescent="0.25">
      <c r="A30" s="241" t="s">
        <v>748</v>
      </c>
      <c r="B30" s="241" t="s">
        <v>696</v>
      </c>
      <c r="C30" s="241" t="s">
        <v>711</v>
      </c>
      <c r="D30" s="365">
        <v>0</v>
      </c>
      <c r="E30" s="362">
        <v>0</v>
      </c>
      <c r="F30" s="362" t="s">
        <v>749</v>
      </c>
    </row>
    <row r="31" spans="1:6" ht="27" x14ac:dyDescent="0.25">
      <c r="A31" s="241" t="s">
        <v>748</v>
      </c>
      <c r="B31" s="241" t="s">
        <v>696</v>
      </c>
      <c r="C31" s="241" t="s">
        <v>711</v>
      </c>
      <c r="D31" s="362" t="s">
        <v>750</v>
      </c>
      <c r="E31" s="362">
        <v>1</v>
      </c>
      <c r="F31" s="362"/>
    </row>
    <row r="32" spans="1:6" x14ac:dyDescent="0.25">
      <c r="A32" s="241" t="s">
        <v>751</v>
      </c>
      <c r="B32" s="362" t="s">
        <v>716</v>
      </c>
      <c r="C32" s="362" t="s">
        <v>717</v>
      </c>
      <c r="D32" s="368">
        <v>0</v>
      </c>
      <c r="E32" s="362">
        <v>0</v>
      </c>
      <c r="F32" s="362"/>
    </row>
    <row r="33" spans="1:6" x14ac:dyDescent="0.25">
      <c r="A33" s="241" t="s">
        <v>751</v>
      </c>
      <c r="B33" s="362" t="s">
        <v>716</v>
      </c>
      <c r="C33" s="362" t="s">
        <v>717</v>
      </c>
      <c r="D33" s="366" t="s">
        <v>752</v>
      </c>
      <c r="E33" s="362">
        <v>1</v>
      </c>
      <c r="F33" s="362"/>
    </row>
    <row r="34" spans="1:6" x14ac:dyDescent="0.25">
      <c r="A34" s="241" t="s">
        <v>751</v>
      </c>
      <c r="B34" s="362" t="s">
        <v>716</v>
      </c>
      <c r="C34" s="362" t="s">
        <v>717</v>
      </c>
      <c r="D34" s="362" t="s">
        <v>753</v>
      </c>
      <c r="E34" s="362">
        <v>2</v>
      </c>
      <c r="F34" s="362"/>
    </row>
    <row r="35" spans="1:6" ht="27" x14ac:dyDescent="0.25">
      <c r="A35" s="241" t="s">
        <v>754</v>
      </c>
      <c r="B35" s="362" t="s">
        <v>716</v>
      </c>
      <c r="C35" s="362" t="s">
        <v>717</v>
      </c>
      <c r="D35" s="362" t="s">
        <v>755</v>
      </c>
      <c r="E35" s="362">
        <v>0</v>
      </c>
      <c r="F35" s="362" t="s">
        <v>756</v>
      </c>
    </row>
    <row r="36" spans="1:6" ht="27" x14ac:dyDescent="0.25">
      <c r="A36" s="241" t="s">
        <v>754</v>
      </c>
      <c r="B36" s="362" t="s">
        <v>716</v>
      </c>
      <c r="C36" s="362" t="s">
        <v>717</v>
      </c>
      <c r="D36" s="362" t="s">
        <v>757</v>
      </c>
      <c r="E36" s="362">
        <v>1</v>
      </c>
      <c r="F36" s="362" t="s">
        <v>758</v>
      </c>
    </row>
    <row r="37" spans="1:6" x14ac:dyDescent="0.25">
      <c r="A37" s="241" t="s">
        <v>754</v>
      </c>
      <c r="B37" s="362" t="s">
        <v>716</v>
      </c>
      <c r="C37" s="362" t="s">
        <v>717</v>
      </c>
      <c r="D37" s="362" t="s">
        <v>759</v>
      </c>
      <c r="E37" s="362">
        <v>2</v>
      </c>
      <c r="F37" s="362"/>
    </row>
    <row r="38" spans="1:6" ht="27" x14ac:dyDescent="0.25">
      <c r="A38" s="241" t="s">
        <v>760</v>
      </c>
      <c r="B38" s="362" t="s">
        <v>716</v>
      </c>
      <c r="C38" s="362" t="s">
        <v>717</v>
      </c>
      <c r="D38" s="362" t="s">
        <v>755</v>
      </c>
      <c r="E38" s="362">
        <v>0</v>
      </c>
      <c r="F38" s="362" t="s">
        <v>761</v>
      </c>
    </row>
    <row r="39" spans="1:6" ht="27" x14ac:dyDescent="0.25">
      <c r="A39" s="241" t="s">
        <v>760</v>
      </c>
      <c r="B39" s="362" t="s">
        <v>716</v>
      </c>
      <c r="C39" s="362" t="s">
        <v>717</v>
      </c>
      <c r="D39" s="362" t="s">
        <v>762</v>
      </c>
      <c r="E39" s="362">
        <v>1</v>
      </c>
      <c r="F39" s="362" t="s">
        <v>763</v>
      </c>
    </row>
    <row r="40" spans="1:6" x14ac:dyDescent="0.25">
      <c r="A40" s="241" t="s">
        <v>760</v>
      </c>
      <c r="B40" s="362" t="s">
        <v>716</v>
      </c>
      <c r="C40" s="362" t="s">
        <v>717</v>
      </c>
      <c r="D40" s="362" t="s">
        <v>764</v>
      </c>
      <c r="E40" s="362">
        <v>2</v>
      </c>
      <c r="F40" s="362"/>
    </row>
    <row r="41" spans="1:6" ht="27" x14ac:dyDescent="0.25">
      <c r="A41" s="241" t="s">
        <v>765</v>
      </c>
      <c r="B41" s="241" t="s">
        <v>696</v>
      </c>
      <c r="C41" s="362" t="s">
        <v>717</v>
      </c>
      <c r="D41" s="368">
        <v>0</v>
      </c>
      <c r="E41" s="362">
        <v>0</v>
      </c>
      <c r="F41" s="362" t="s">
        <v>766</v>
      </c>
    </row>
    <row r="42" spans="1:6" ht="27" x14ac:dyDescent="0.25">
      <c r="A42" s="241" t="s">
        <v>765</v>
      </c>
      <c r="B42" s="241" t="s">
        <v>696</v>
      </c>
      <c r="C42" s="362" t="s">
        <v>717</v>
      </c>
      <c r="D42" s="366" t="s">
        <v>752</v>
      </c>
      <c r="E42" s="362">
        <v>1</v>
      </c>
      <c r="F42" s="362"/>
    </row>
    <row r="43" spans="1:6" ht="27" x14ac:dyDescent="0.25">
      <c r="A43" s="241" t="s">
        <v>765</v>
      </c>
      <c r="B43" s="241" t="s">
        <v>696</v>
      </c>
      <c r="C43" s="362" t="s">
        <v>717</v>
      </c>
      <c r="D43" s="362" t="s">
        <v>753</v>
      </c>
      <c r="E43" s="362">
        <v>2</v>
      </c>
      <c r="F43" s="362"/>
    </row>
    <row r="44" spans="1:6" ht="27" x14ac:dyDescent="0.25">
      <c r="A44" s="241" t="s">
        <v>767</v>
      </c>
      <c r="B44" s="241" t="s">
        <v>696</v>
      </c>
      <c r="C44" s="241" t="s">
        <v>711</v>
      </c>
      <c r="D44" s="362">
        <v>0</v>
      </c>
      <c r="E44" s="362">
        <v>0</v>
      </c>
      <c r="F44" s="362"/>
    </row>
    <row r="45" spans="1:6" ht="27" x14ac:dyDescent="0.25">
      <c r="A45" s="241" t="s">
        <v>767</v>
      </c>
      <c r="B45" s="241" t="s">
        <v>696</v>
      </c>
      <c r="C45" s="241" t="s">
        <v>711</v>
      </c>
      <c r="D45" s="362" t="s">
        <v>750</v>
      </c>
      <c r="E45" s="362">
        <v>1</v>
      </c>
      <c r="F45" s="362" t="s">
        <v>768</v>
      </c>
    </row>
    <row r="46" spans="1:6" ht="27" x14ac:dyDescent="0.25">
      <c r="A46" s="241" t="s">
        <v>769</v>
      </c>
      <c r="B46" s="241" t="s">
        <v>716</v>
      </c>
      <c r="C46" s="241" t="s">
        <v>711</v>
      </c>
      <c r="D46" s="368" t="s">
        <v>1186</v>
      </c>
      <c r="E46" s="362">
        <v>0</v>
      </c>
      <c r="F46" s="362"/>
    </row>
    <row r="47" spans="1:6" ht="27" x14ac:dyDescent="0.25">
      <c r="A47" s="241" t="s">
        <v>769</v>
      </c>
      <c r="B47" s="241" t="s">
        <v>716</v>
      </c>
      <c r="C47" s="241" t="s">
        <v>711</v>
      </c>
      <c r="D47" s="362" t="s">
        <v>1187</v>
      </c>
      <c r="E47" s="362">
        <v>1</v>
      </c>
      <c r="F47" s="362"/>
    </row>
    <row r="48" spans="1:6" ht="27" x14ac:dyDescent="0.25">
      <c r="A48" s="241" t="s">
        <v>769</v>
      </c>
      <c r="B48" s="241" t="s">
        <v>716</v>
      </c>
      <c r="C48" s="241" t="s">
        <v>711</v>
      </c>
      <c r="D48" s="362" t="s">
        <v>1185</v>
      </c>
      <c r="E48" s="362">
        <v>2</v>
      </c>
      <c r="F48" s="362"/>
    </row>
    <row r="49" spans="1:6" ht="27" x14ac:dyDescent="0.25">
      <c r="A49" s="241" t="s">
        <v>770</v>
      </c>
      <c r="B49" s="241" t="s">
        <v>716</v>
      </c>
      <c r="C49" s="241" t="s">
        <v>711</v>
      </c>
      <c r="D49" s="368" t="s">
        <v>1186</v>
      </c>
      <c r="E49" s="362">
        <v>0</v>
      </c>
      <c r="F49" s="362"/>
    </row>
    <row r="50" spans="1:6" ht="27" x14ac:dyDescent="0.25">
      <c r="A50" s="241" t="s">
        <v>770</v>
      </c>
      <c r="B50" s="241" t="s">
        <v>716</v>
      </c>
      <c r="C50" s="241" t="s">
        <v>711</v>
      </c>
      <c r="D50" s="362" t="s">
        <v>1187</v>
      </c>
      <c r="E50" s="362">
        <v>1</v>
      </c>
      <c r="F50" s="362"/>
    </row>
    <row r="51" spans="1:6" ht="27" x14ac:dyDescent="0.25">
      <c r="A51" s="241" t="s">
        <v>770</v>
      </c>
      <c r="B51" s="241" t="s">
        <v>716</v>
      </c>
      <c r="C51" s="241" t="s">
        <v>711</v>
      </c>
      <c r="D51" s="362" t="s">
        <v>1185</v>
      </c>
      <c r="E51" s="362">
        <v>2</v>
      </c>
      <c r="F51" s="362"/>
    </row>
    <row r="52" spans="1:6" ht="27" x14ac:dyDescent="0.25">
      <c r="A52" s="452" t="s">
        <v>1188</v>
      </c>
      <c r="B52" s="452" t="s">
        <v>696</v>
      </c>
      <c r="C52" s="452" t="s">
        <v>1189</v>
      </c>
      <c r="D52" s="453" t="s">
        <v>1190</v>
      </c>
      <c r="E52" s="453">
        <v>0</v>
      </c>
      <c r="F52" s="453"/>
    </row>
    <row r="53" spans="1:6" ht="27" x14ac:dyDescent="0.25">
      <c r="A53" s="452" t="s">
        <v>1188</v>
      </c>
      <c r="B53" s="452" t="s">
        <v>696</v>
      </c>
      <c r="C53" s="452" t="s">
        <v>1189</v>
      </c>
      <c r="D53" s="453" t="s">
        <v>1191</v>
      </c>
      <c r="E53" s="453">
        <v>1</v>
      </c>
      <c r="F53" s="453"/>
    </row>
    <row r="54" spans="1:6" ht="27" x14ac:dyDescent="0.25">
      <c r="A54" s="452" t="s">
        <v>1188</v>
      </c>
      <c r="B54" s="452" t="s">
        <v>696</v>
      </c>
      <c r="C54" s="452" t="s">
        <v>1189</v>
      </c>
      <c r="D54" s="453" t="s">
        <v>1192</v>
      </c>
      <c r="E54" s="453">
        <v>2</v>
      </c>
      <c r="F54" s="453"/>
    </row>
    <row r="55" spans="1:6" ht="27" x14ac:dyDescent="0.25">
      <c r="A55" s="452" t="s">
        <v>1193</v>
      </c>
      <c r="B55" s="452" t="s">
        <v>696</v>
      </c>
      <c r="C55" s="452" t="s">
        <v>1189</v>
      </c>
      <c r="D55" s="453" t="s">
        <v>1190</v>
      </c>
      <c r="E55" s="453">
        <v>0</v>
      </c>
      <c r="F55" s="453"/>
    </row>
    <row r="56" spans="1:6" ht="27" x14ac:dyDescent="0.25">
      <c r="A56" s="452" t="s">
        <v>1193</v>
      </c>
      <c r="B56" s="452" t="s">
        <v>696</v>
      </c>
      <c r="C56" s="452" t="s">
        <v>1189</v>
      </c>
      <c r="D56" s="453" t="s">
        <v>1191</v>
      </c>
      <c r="E56" s="453">
        <v>1</v>
      </c>
      <c r="F56" s="453"/>
    </row>
    <row r="57" spans="1:6" ht="27" x14ac:dyDescent="0.25">
      <c r="A57" s="452" t="s">
        <v>1193</v>
      </c>
      <c r="B57" s="452" t="s">
        <v>696</v>
      </c>
      <c r="C57" s="452" t="s">
        <v>1189</v>
      </c>
      <c r="D57" s="453" t="s">
        <v>1192</v>
      </c>
      <c r="E57" s="453">
        <v>2</v>
      </c>
      <c r="F57" s="453"/>
    </row>
    <row r="59" spans="1:6" x14ac:dyDescent="0.25">
      <c r="A59" s="370" t="s">
        <v>771</v>
      </c>
      <c r="B59" s="371">
        <v>19</v>
      </c>
    </row>
    <row r="60" spans="1:6" x14ac:dyDescent="0.25">
      <c r="A60" s="370" t="s">
        <v>772</v>
      </c>
      <c r="B60" s="371">
        <v>19</v>
      </c>
    </row>
    <row r="61" spans="1:6" x14ac:dyDescent="0.25">
      <c r="A61" s="372" t="s">
        <v>773</v>
      </c>
      <c r="B61" s="373" t="s">
        <v>774</v>
      </c>
      <c r="C61" s="373" t="s">
        <v>775</v>
      </c>
      <c r="D61" s="373" t="s">
        <v>776</v>
      </c>
    </row>
    <row r="62" spans="1:6" x14ac:dyDescent="0.25">
      <c r="A62" s="374" t="s">
        <v>777</v>
      </c>
      <c r="B62" s="374">
        <v>0</v>
      </c>
      <c r="C62" s="374">
        <v>2</v>
      </c>
      <c r="D62" s="374" t="str">
        <f>'Hidden Lists'!U9</f>
        <v>1. Very low risk</v>
      </c>
    </row>
    <row r="63" spans="1:6" x14ac:dyDescent="0.25">
      <c r="A63" s="374" t="s">
        <v>779</v>
      </c>
      <c r="B63" s="374">
        <v>3</v>
      </c>
      <c r="C63" s="374">
        <v>4</v>
      </c>
      <c r="D63" s="374" t="str">
        <f>'Hidden Lists'!U10</f>
        <v>2. Low risk</v>
      </c>
    </row>
    <row r="64" spans="1:6" x14ac:dyDescent="0.25">
      <c r="A64" s="374" t="s">
        <v>781</v>
      </c>
      <c r="B64" s="374">
        <v>5</v>
      </c>
      <c r="C64" s="374">
        <v>7</v>
      </c>
      <c r="D64" s="374" t="str">
        <f>'Hidden Lists'!U11</f>
        <v>3. Medium risk</v>
      </c>
    </row>
    <row r="65" spans="1:4" x14ac:dyDescent="0.25">
      <c r="A65" s="374" t="s">
        <v>783</v>
      </c>
      <c r="B65" s="374">
        <v>8</v>
      </c>
      <c r="C65" s="374">
        <v>10</v>
      </c>
      <c r="D65" s="374" t="str">
        <f>'Hidden Lists'!U12</f>
        <v>4. High risk</v>
      </c>
    </row>
    <row r="66" spans="1:4" x14ac:dyDescent="0.25">
      <c r="A66" s="374" t="s">
        <v>785</v>
      </c>
      <c r="B66" s="374">
        <v>11</v>
      </c>
      <c r="C66" s="374">
        <v>19</v>
      </c>
      <c r="D66" s="374" t="str">
        <f>'Hidden Lists'!U13</f>
        <v>5. Highest risk</v>
      </c>
    </row>
  </sheetData>
  <sheetProtection algorithmName="SHA-512" hashValue="K5m8BKDbGmDfbSWvr8t/ApgKrpiSVOsxFe8WmmRxuTyPXOEYq3jpuhroi2nIIyCK58iZ4uzwKmZR32q1bW/Djw==" saltValue="QDDGsv1q/80BbyTva7ldtg==" spinCount="100000" sheet="1" objects="1" scenarios="1"/>
  <pageMargins left="0.7" right="0.7" top="0.75" bottom="0.75" header="0.3" footer="0.3"/>
  <pageSetup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8B7E0036CE6A3541B3AB760440CA990C" ma:contentTypeVersion="13" ma:contentTypeDescription="Crie um novo documento." ma:contentTypeScope="" ma:versionID="dea9e547dab8422d1192abe128f197ad">
  <xsd:schema xmlns:xsd="http://www.w3.org/2001/XMLSchema" xmlns:xs="http://www.w3.org/2001/XMLSchema" xmlns:p="http://schemas.microsoft.com/office/2006/metadata/properties" xmlns:ns2="e73622c4-136b-4675-95da-e5d26a46cb91" xmlns:ns3="d237e1cb-b423-4f78-bee9-d36b9b38daee" targetNamespace="http://schemas.microsoft.com/office/2006/metadata/properties" ma:root="true" ma:fieldsID="9c5f0bb9d2b6609b93b8a35ecb3ab09e" ns2:_="" ns3:_="">
    <xsd:import namespace="e73622c4-136b-4675-95da-e5d26a46cb91"/>
    <xsd:import namespace="d237e1cb-b423-4f78-bee9-d36b9b38dae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622c4-136b-4675-95da-e5d26a46cb91" elementFormDefault="qualified">
    <xsd:import namespace="http://schemas.microsoft.com/office/2006/documentManagement/types"/>
    <xsd:import namespace="http://schemas.microsoft.com/office/infopath/2007/PartnerControls"/>
    <xsd:element name="SharedWithUsers" ma:index="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37e1cb-b423-4f78-bee9-d36b9b38dae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18D8B8D-A6B3-4C07-9E21-EA517DF6B766}">
  <ds:schemaRefs>
    <ds:schemaRef ds:uri="http://schemas.microsoft.com/DataMashup"/>
  </ds:schemaRefs>
</ds:datastoreItem>
</file>

<file path=customXml/itemProps2.xml><?xml version="1.0" encoding="utf-8"?>
<ds:datastoreItem xmlns:ds="http://schemas.openxmlformats.org/officeDocument/2006/customXml" ds:itemID="{119D9431-A751-495F-B08A-4CED7580B8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622c4-136b-4675-95da-e5d26a46cb91"/>
    <ds:schemaRef ds:uri="d237e1cb-b423-4f78-bee9-d36b9b38da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24DC4A-B66A-4C20-A854-7E5A647DA008}">
  <ds:schemaRefs>
    <ds:schemaRef ds:uri="http://schemas.microsoft.com/sharepoint/v3/contenttype/forms"/>
  </ds:schemaRefs>
</ds:datastoreItem>
</file>

<file path=customXml/itemProps4.xml><?xml version="1.0" encoding="utf-8"?>
<ds:datastoreItem xmlns:ds="http://schemas.openxmlformats.org/officeDocument/2006/customXml" ds:itemID="{70A9FF93-9281-4375-96FE-1D9C29713941}">
  <ds:schemaRefs>
    <ds:schemaRef ds:uri="http://schemas.microsoft.com/office/2006/documentManagement/types"/>
    <ds:schemaRef ds:uri="d237e1cb-b423-4f78-bee9-d36b9b38daee"/>
    <ds:schemaRef ds:uri="http://schemas.microsoft.com/office/infopath/2007/PartnerControls"/>
    <ds:schemaRef ds:uri="http://purl.org/dc/elements/1.1/"/>
    <ds:schemaRef ds:uri="http://schemas.microsoft.com/office/2006/metadata/properties"/>
    <ds:schemaRef ds:uri="http://purl.org/dc/terms/"/>
    <ds:schemaRef ds:uri="e73622c4-136b-4675-95da-e5d26a46cb91"/>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Planilhas</vt:lpstr>
      </vt:variant>
      <vt:variant>
        <vt:i4>13</vt:i4>
      </vt:variant>
      <vt:variant>
        <vt:lpstr>Intervalos Nomeados</vt:lpstr>
      </vt:variant>
      <vt:variant>
        <vt:i4>10</vt:i4>
      </vt:variant>
    </vt:vector>
  </HeadingPairs>
  <TitlesOfParts>
    <vt:vector size="23" baseType="lpstr">
      <vt:lpstr>Coverpage</vt:lpstr>
      <vt:lpstr>Guidance</vt:lpstr>
      <vt:lpstr>1.Application Form</vt:lpstr>
      <vt:lpstr>2.Audit Plan</vt:lpstr>
      <vt:lpstr>2a.Risk Assessment</vt:lpstr>
      <vt:lpstr>2b.Duration</vt:lpstr>
      <vt:lpstr>3.Audit Summary</vt:lpstr>
      <vt:lpstr>4.Monitoring</vt:lpstr>
      <vt:lpstr>Hidden Lists</vt:lpstr>
      <vt:lpstr>Crop List</vt:lpstr>
      <vt:lpstr>Yield Benchmark</vt:lpstr>
      <vt:lpstr>Factors</vt:lpstr>
      <vt:lpstr>Risk factors</vt:lpstr>
      <vt:lpstr>Cocoa</vt:lpstr>
      <vt:lpstr>Coffee</vt:lpstr>
      <vt:lpstr>Farm</vt:lpstr>
      <vt:lpstr>Flower</vt:lpstr>
      <vt:lpstr>Fruit</vt:lpstr>
      <vt:lpstr>Herbs</vt:lpstr>
      <vt:lpstr>Nuts</vt:lpstr>
      <vt:lpstr>SupplyChain</vt:lpstr>
      <vt:lpstr>Tea</vt:lpstr>
      <vt:lpstr>Vegetable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Cassio Souza</dc:creator>
  <cp:keywords/>
  <dc:description/>
  <cp:lastModifiedBy>Cassio Souza</cp:lastModifiedBy>
  <cp:revision/>
  <dcterms:created xsi:type="dcterms:W3CDTF">2020-09-14T20:11:57Z</dcterms:created>
  <dcterms:modified xsi:type="dcterms:W3CDTF">2021-07-21T20:02:31Z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0x0101008B7E0036CE6A3541B3AB760440CA990C</vt:lpwstr>
  </property>
</Properties>
</file>